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95" windowHeight="12105" activeTab="0"/>
  </bookViews>
  <sheets>
    <sheet name="Stuklijst" sheetId="1" r:id="rId1"/>
    <sheet name="Prijzen" sheetId="2" r:id="rId2"/>
  </sheets>
  <definedNames>
    <definedName name="_xlnm._FilterDatabase" localSheetId="1" hidden="1">'Prijzen'!$A$1:$A$60</definedName>
    <definedName name="_xlnm.Print_Area" localSheetId="1">'Prijzen'!$B$1:$L$60</definedName>
    <definedName name="_xlnm.Print_Area" localSheetId="0">'Stuklijst'!$A$21:$V$59</definedName>
  </definedNames>
  <calcPr fullCalcOnLoad="1"/>
</workbook>
</file>

<file path=xl/sharedStrings.xml><?xml version="1.0" encoding="utf-8"?>
<sst xmlns="http://schemas.openxmlformats.org/spreadsheetml/2006/main" count="127" uniqueCount="85">
  <si>
    <t>=</t>
  </si>
  <si>
    <t>in te vullen velden</t>
  </si>
  <si>
    <t>foutief ingevuld veld</t>
  </si>
  <si>
    <t>goed ingevuld veld</t>
  </si>
  <si>
    <t>Legenda:</t>
  </si>
  <si>
    <t>Beslagbreedte</t>
  </si>
  <si>
    <t>RH</t>
  </si>
  <si>
    <t>Aantal</t>
  </si>
  <si>
    <t>Aantal  benodigd ingeven</t>
  </si>
  <si>
    <t>Verstelbaar</t>
  </si>
  <si>
    <t>Doornmaat</t>
  </si>
  <si>
    <t>Doornmaat in mm aangeven</t>
  </si>
  <si>
    <t>Tips</t>
  </si>
  <si>
    <t>Onder "MERK" zijn 2 lege velden waarin naar keuze een kozijnmerk en/of een combinummer ingevuld kan worden</t>
  </si>
  <si>
    <t>Maak een reservekopie of hernoem het bestand alvorens u de stuklijst invult</t>
  </si>
  <si>
    <t>NB</t>
  </si>
  <si>
    <t>Er kunnen aan deze lijsten geen rechten worden ontleend. Fouten en wijzigingen voorbehouden.</t>
  </si>
  <si>
    <t>Voor afwijkende maatvoeringen gaarne contact opnemen met Handelsonderneming J.P.M. Kok</t>
  </si>
  <si>
    <t>STUKLIJST</t>
  </si>
  <si>
    <t>Handelsonderneming J.P.M. KOK</t>
  </si>
  <si>
    <t>Merk</t>
  </si>
  <si>
    <t>Totaal</t>
  </si>
  <si>
    <t>Datum  :</t>
  </si>
  <si>
    <t>Order   :</t>
  </si>
  <si>
    <t>Project :</t>
  </si>
  <si>
    <t>Artikel nummer</t>
  </si>
  <si>
    <t>Omschrijving</t>
  </si>
  <si>
    <t>stuks</t>
  </si>
  <si>
    <t>SLUITKOM    S560  NIET  VERSTELBAAR</t>
  </si>
  <si>
    <t>SLUITKOM    S570  VERSTELBAAR</t>
  </si>
  <si>
    <t>In veld "O19" eventueel Kortingspercentage invullen</t>
  </si>
  <si>
    <t>Plaatsnaam,</t>
  </si>
  <si>
    <t>Artikel        nummer</t>
  </si>
  <si>
    <t>Eenh.</t>
  </si>
  <si>
    <t xml:space="preserve"> Stuks Prijs </t>
  </si>
  <si>
    <t>Korting in %</t>
  </si>
  <si>
    <t xml:space="preserve"> Totaal  Bedrag  </t>
  </si>
  <si>
    <t xml:space="preserve"> Korting</t>
  </si>
  <si>
    <t>Bruto Verkoop in EUR</t>
  </si>
  <si>
    <t>SLUITKOM S580 VERSTELBAAR 3D</t>
  </si>
  <si>
    <t>Totaal Prijs :</t>
  </si>
  <si>
    <t>Levertijd :</t>
  </si>
  <si>
    <t>Deze offerte is geheel vrijblijvend.</t>
  </si>
  <si>
    <t>Met dank voor uw aanvraag en vriendelijke groet</t>
  </si>
  <si>
    <t>HANDELSONDERNEMING J.P.M. KOK</t>
  </si>
  <si>
    <t>Slotkastdeel 94MP D=33 L=650</t>
  </si>
  <si>
    <t>Slotkastdeel 94MP D=33 L=1020</t>
  </si>
  <si>
    <t>Slotkastdeel 94MP D=33 L=1492</t>
  </si>
  <si>
    <t>Slotkastdeel 94MP D=40 L=650</t>
  </si>
  <si>
    <t>Slotkastdeel 94MP D=40 L=1020</t>
  </si>
  <si>
    <t>Slotkastdeel 94MP D=40 L=1492</t>
  </si>
  <si>
    <t>Hoekomlegging 94H</t>
  </si>
  <si>
    <t>Einddeel 94SP</t>
  </si>
  <si>
    <t>Sluitkom S560 NIET VERSTELBAAR</t>
  </si>
  <si>
    <t>Sluitkom S570 VERSTELBAAR</t>
  </si>
  <si>
    <t>Sluitkom S580 VERSTELBAAR 3D</t>
  </si>
  <si>
    <t>Sluitpot 559</t>
  </si>
  <si>
    <t>Sluitpotring 576 voor sluitpot 559</t>
  </si>
  <si>
    <t>Frictieschaar JBC384-150</t>
  </si>
  <si>
    <t>Frictieschaar JBC384-200</t>
  </si>
  <si>
    <t>Frictieschaar JBC384-330</t>
  </si>
  <si>
    <t>HABO 942SP</t>
  </si>
  <si>
    <t>vul in: JA, ja, NEE, nee, 3D of 3d (voor  de sluitkommen)</t>
  </si>
  <si>
    <t>Verlengdeel 20-522</t>
  </si>
  <si>
    <t>mrt. 15</t>
  </si>
  <si>
    <t>Betreft: Prijsaanvraag HABO 942SP</t>
  </si>
  <si>
    <t>VERLENGDEEL 20-522</t>
  </si>
  <si>
    <t>HOEKDEEL 94H</t>
  </si>
  <si>
    <t>EINDDEEL 94SP</t>
  </si>
  <si>
    <t>SLUITPOT 559</t>
  </si>
  <si>
    <t>SLUITPOTRING 576 VOOR 559</t>
  </si>
  <si>
    <t>FRICTIESCHAAR JBC384-150 voor raamhoogte 450-550</t>
  </si>
  <si>
    <t>FRICTIESCHAAR JBC384-200  voor raamhoogte 551-880</t>
  </si>
  <si>
    <t>FRICTIESCHAAR JBC384-330 voor raamhoogte 881-1800</t>
  </si>
  <si>
    <t>RB</t>
  </si>
  <si>
    <t>Raamhoogte in mm</t>
  </si>
  <si>
    <t>Raambreedte in mm zie Habo catalogus pag. 2.1.5 of Technische informatie Habo 942SP Uitzetraam</t>
  </si>
  <si>
    <t>Raamkruk 0142-02-4 RH F1 afsl</t>
  </si>
  <si>
    <t>RAAMKRUK 0142, kleur F1, stift 8*40, RH</t>
  </si>
  <si>
    <t>SLOTKAST 94MP-33-650 (lengte 460-790 mm)</t>
  </si>
  <si>
    <t>SLOTKAST 94MP-33-1020 (lengte 730-1160 mm)</t>
  </si>
  <si>
    <t>SLOTKAST 94MP-33-1492 (lengte 1002-1632 mm) met extra slp</t>
  </si>
  <si>
    <t>SLOTKAST 94MP-40-650 (lengte 460-790 mm)</t>
  </si>
  <si>
    <t>SLOTKAST 94MP-40-1020 (lengte 730-1160 mm)</t>
  </si>
  <si>
    <t>SLOTKAST 94MP-40-1492 (lengte 1002-1632 mm) met extra slp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</si>
</sst>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mm/yy"/>
    <numFmt numFmtId="187" formatCode="d\ mmmm\ yyyy"/>
    <numFmt numFmtId="188" formatCode="[$€-2]\ #,##0.00_-"/>
    <numFmt numFmtId="189" formatCode="_-* #,##0.00_-;_-* #,##0.00\-;_-* \-??_-;_-@_-"/>
    <numFmt numFmtId="190" formatCode="[$€-2]\ #,##0.00_-;[$€-2]\ #,##0.00\-"/>
    <numFmt numFmtId="191" formatCode="_-[$€-2]\ * #,##0.00_-;_-[$€-2]\ * #,##0.00\-;_-[$€-2]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1">
    <font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indexed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29" borderId="1" applyNumberFormat="0" applyAlignment="0" applyProtection="0"/>
    <xf numFmtId="189" fontId="0" fillId="0" borderId="0" applyFill="0" applyBorder="0" applyAlignment="0" applyProtection="0"/>
    <xf numFmtId="177" fontId="0" fillId="0" borderId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85" fontId="0" fillId="0" borderId="0" applyFill="0" applyBorder="0" applyAlignment="0" applyProtection="0"/>
    <xf numFmtId="184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 shrinkToFit="1"/>
    </xf>
    <xf numFmtId="0" fontId="0" fillId="0" borderId="12" xfId="0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186" fontId="1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18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right"/>
    </xf>
    <xf numFmtId="2" fontId="5" fillId="0" borderId="17" xfId="0" applyNumberFormat="1" applyFont="1" applyBorder="1" applyAlignment="1">
      <alignment horizontal="right" wrapText="1"/>
    </xf>
    <xf numFmtId="0" fontId="5" fillId="0" borderId="17" xfId="0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88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Alignment="1">
      <alignment/>
    </xf>
    <xf numFmtId="2" fontId="5" fillId="0" borderId="17" xfId="0" applyNumberFormat="1" applyFont="1" applyBorder="1" applyAlignment="1">
      <alignment horizontal="center"/>
    </xf>
    <xf numFmtId="190" fontId="5" fillId="0" borderId="12" xfId="46" applyNumberFormat="1" applyFont="1" applyFill="1" applyBorder="1" applyAlignment="1" applyProtection="1">
      <alignment/>
      <protection/>
    </xf>
    <xf numFmtId="2" fontId="13" fillId="0" borderId="0" xfId="0" applyNumberFormat="1" applyFont="1" applyAlignment="1">
      <alignment/>
    </xf>
    <xf numFmtId="2" fontId="13" fillId="0" borderId="0" xfId="0" applyNumberFormat="1" applyFont="1" applyAlignment="1">
      <alignment horizontal="right"/>
    </xf>
    <xf numFmtId="189" fontId="5" fillId="0" borderId="0" xfId="46" applyFont="1" applyFill="1" applyBorder="1" applyAlignment="1" applyProtection="1">
      <alignment/>
      <protection/>
    </xf>
    <xf numFmtId="0" fontId="13" fillId="33" borderId="0" xfId="0" applyFont="1" applyFill="1" applyAlignment="1">
      <alignment/>
    </xf>
    <xf numFmtId="0" fontId="3" fillId="0" borderId="18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20" xfId="0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21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left"/>
    </xf>
    <xf numFmtId="2" fontId="5" fillId="0" borderId="18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2" fontId="9" fillId="0" borderId="10" xfId="0" applyNumberFormat="1" applyFont="1" applyBorder="1" applyAlignment="1">
      <alignment horizontal="center" textRotation="90" wrapText="1"/>
    </xf>
    <xf numFmtId="0" fontId="12" fillId="0" borderId="0" xfId="0" applyFont="1" applyBorder="1" applyAlignment="1">
      <alignment horizontal="right"/>
    </xf>
    <xf numFmtId="187" fontId="10" fillId="0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4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7"/>
  <sheetViews>
    <sheetView showZeros="0" tabSelected="1" zoomScalePageLayoutView="0" workbookViewId="0" topLeftCell="A1">
      <selection activeCell="G25" sqref="G25"/>
    </sheetView>
  </sheetViews>
  <sheetFormatPr defaultColWidth="9.140625" defaultRowHeight="12.75"/>
  <cols>
    <col min="1" max="1" width="8.140625" style="1" customWidth="1"/>
    <col min="2" max="2" width="4.7109375" style="2" customWidth="1"/>
    <col min="3" max="3" width="6.7109375" style="2" customWidth="1"/>
    <col min="4" max="4" width="33.7109375" style="2" customWidth="1"/>
    <col min="5" max="5" width="1.421875" style="3" customWidth="1"/>
    <col min="6" max="6" width="11.57421875" style="3" customWidth="1"/>
    <col min="7" max="21" width="5.00390625" style="3" customWidth="1"/>
    <col min="22" max="22" width="5.7109375" style="3" customWidth="1"/>
    <col min="23" max="16384" width="9.140625" style="3" customWidth="1"/>
  </cols>
  <sheetData>
    <row r="1" spans="1:3" s="5" customFormat="1" ht="12">
      <c r="A1" s="4"/>
      <c r="B1" s="5" t="s">
        <v>0</v>
      </c>
      <c r="C1" s="5" t="s">
        <v>1</v>
      </c>
    </row>
    <row r="2" spans="1:3" s="5" customFormat="1" ht="12">
      <c r="A2" s="6"/>
      <c r="B2" s="5" t="s">
        <v>0</v>
      </c>
      <c r="C2" s="5" t="s">
        <v>2</v>
      </c>
    </row>
    <row r="3" spans="1:3" s="5" customFormat="1" ht="12">
      <c r="A3" s="7"/>
      <c r="B3" s="5" t="s">
        <v>0</v>
      </c>
      <c r="C3" s="5" t="s">
        <v>3</v>
      </c>
    </row>
    <row r="4" s="5" customFormat="1" ht="12">
      <c r="A4" s="8"/>
    </row>
    <row r="5" ht="10.5">
      <c r="A5" s="3"/>
    </row>
    <row r="6" spans="1:4" s="5" customFormat="1" ht="12">
      <c r="A6" s="5" t="s">
        <v>4</v>
      </c>
      <c r="C6" s="9"/>
      <c r="D6" s="9"/>
    </row>
    <row r="7" spans="3:4" s="5" customFormat="1" ht="12">
      <c r="C7" s="9"/>
      <c r="D7" s="9"/>
    </row>
    <row r="8" spans="1:4" s="5" customFormat="1" ht="12">
      <c r="A8" s="5" t="s">
        <v>74</v>
      </c>
      <c r="B8" s="9"/>
      <c r="C8" s="5" t="s">
        <v>76</v>
      </c>
      <c r="D8" s="9"/>
    </row>
    <row r="9" spans="1:4" s="5" customFormat="1" ht="12">
      <c r="A9" s="5" t="s">
        <v>6</v>
      </c>
      <c r="B9" s="9"/>
      <c r="C9" s="5" t="s">
        <v>75</v>
      </c>
      <c r="D9" s="9"/>
    </row>
    <row r="10" spans="1:4" s="5" customFormat="1" ht="12">
      <c r="A10" s="5" t="s">
        <v>7</v>
      </c>
      <c r="B10" s="9"/>
      <c r="C10" s="5" t="s">
        <v>8</v>
      </c>
      <c r="D10" s="9"/>
    </row>
    <row r="11" spans="1:4" ht="12">
      <c r="A11" s="5" t="s">
        <v>10</v>
      </c>
      <c r="B11" s="9"/>
      <c r="C11" s="5" t="s">
        <v>11</v>
      </c>
      <c r="D11" s="9"/>
    </row>
    <row r="12" spans="1:4" s="5" customFormat="1" ht="12">
      <c r="A12" s="11" t="s">
        <v>9</v>
      </c>
      <c r="B12" s="9"/>
      <c r="C12" s="10" t="s">
        <v>62</v>
      </c>
      <c r="D12" s="9"/>
    </row>
    <row r="13" spans="2:4" s="5" customFormat="1" ht="12">
      <c r="B13" s="9"/>
      <c r="D13" s="9"/>
    </row>
    <row r="14" s="5" customFormat="1" ht="12"/>
    <row r="15" spans="1:4" s="5" customFormat="1" ht="12.75">
      <c r="A15" s="12"/>
      <c r="B15" s="13"/>
      <c r="C15" s="9"/>
      <c r="D15" s="9"/>
    </row>
    <row r="16" spans="1:4" s="5" customFormat="1" ht="12.75">
      <c r="A16" s="12" t="s">
        <v>12</v>
      </c>
      <c r="B16" s="12"/>
      <c r="C16" s="12" t="s">
        <v>13</v>
      </c>
      <c r="D16" s="12"/>
    </row>
    <row r="17" spans="1:4" s="5" customFormat="1" ht="12">
      <c r="A17" s="14"/>
      <c r="B17" s="14"/>
      <c r="C17" s="15" t="s">
        <v>14</v>
      </c>
      <c r="D17" s="9"/>
    </row>
    <row r="18" spans="1:4" s="5" customFormat="1" ht="12.75">
      <c r="A18" s="13"/>
      <c r="B18" s="13"/>
      <c r="C18" s="9"/>
      <c r="D18" s="9"/>
    </row>
    <row r="19" spans="1:4" s="5" customFormat="1" ht="12.75">
      <c r="A19" s="5" t="s">
        <v>15</v>
      </c>
      <c r="B19" s="13"/>
      <c r="C19" s="12" t="s">
        <v>16</v>
      </c>
      <c r="D19" s="9"/>
    </row>
    <row r="20" spans="1:3" s="5" customFormat="1" ht="12.75">
      <c r="A20" s="13"/>
      <c r="B20" s="13"/>
      <c r="C20" s="16" t="s">
        <v>17</v>
      </c>
    </row>
    <row r="21" spans="1:22" ht="10.5">
      <c r="A21" s="17" t="s">
        <v>18</v>
      </c>
      <c r="Q21" s="106" t="s">
        <v>19</v>
      </c>
      <c r="R21" s="106"/>
      <c r="S21" s="106"/>
      <c r="T21" s="106"/>
      <c r="U21" s="106"/>
      <c r="V21" s="106"/>
    </row>
    <row r="22" spans="1:22" ht="12" customHeight="1">
      <c r="A22" s="107" t="s">
        <v>61</v>
      </c>
      <c r="B22" s="107"/>
      <c r="C22" s="107"/>
      <c r="D22" s="107"/>
      <c r="E22" s="107"/>
      <c r="F22" s="1"/>
      <c r="G22" s="1" t="s">
        <v>20</v>
      </c>
      <c r="H22" s="1" t="s">
        <v>20</v>
      </c>
      <c r="I22" s="1" t="s">
        <v>20</v>
      </c>
      <c r="J22" s="1" t="s">
        <v>20</v>
      </c>
      <c r="K22" s="1" t="s">
        <v>20</v>
      </c>
      <c r="L22" s="1" t="s">
        <v>20</v>
      </c>
      <c r="M22" s="1" t="s">
        <v>20</v>
      </c>
      <c r="N22" s="1" t="s">
        <v>20</v>
      </c>
      <c r="O22" s="1" t="s">
        <v>20</v>
      </c>
      <c r="P22" s="1" t="s">
        <v>20</v>
      </c>
      <c r="Q22" s="1" t="s">
        <v>20</v>
      </c>
      <c r="R22" s="1" t="s">
        <v>20</v>
      </c>
      <c r="S22" s="1" t="s">
        <v>20</v>
      </c>
      <c r="T22" s="1" t="s">
        <v>20</v>
      </c>
      <c r="U22" s="18" t="s">
        <v>20</v>
      </c>
      <c r="V22" s="1" t="s">
        <v>21</v>
      </c>
    </row>
    <row r="23" spans="1:22" ht="12" customHeight="1">
      <c r="A23" s="107"/>
      <c r="B23" s="107"/>
      <c r="C23" s="107"/>
      <c r="D23" s="107"/>
      <c r="E23" s="10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8"/>
      <c r="V23" s="1"/>
    </row>
    <row r="24" spans="1:22" ht="12" customHeight="1">
      <c r="A24" s="19" t="s">
        <v>22</v>
      </c>
      <c r="B24" s="108"/>
      <c r="C24" s="108"/>
      <c r="D24" s="108"/>
      <c r="E24" s="10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8"/>
      <c r="V24" s="1"/>
    </row>
    <row r="25" spans="1:22" ht="12" customHeight="1">
      <c r="A25" s="20"/>
      <c r="B25" s="21"/>
      <c r="C25" s="21"/>
      <c r="D25" s="21"/>
      <c r="F25" s="22" t="s">
        <v>5</v>
      </c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1"/>
    </row>
    <row r="26" spans="1:22" ht="12" customHeight="1">
      <c r="A26" s="23"/>
      <c r="B26" s="21"/>
      <c r="C26" s="21"/>
      <c r="D26" s="21"/>
      <c r="F26" s="22" t="s">
        <v>6</v>
      </c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1"/>
    </row>
    <row r="27" spans="1:22" ht="12" customHeight="1">
      <c r="A27" s="23"/>
      <c r="B27" s="21"/>
      <c r="D27" s="21"/>
      <c r="F27" s="22" t="s">
        <v>7</v>
      </c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1">
        <f>SUM(G27:U27)</f>
        <v>0</v>
      </c>
    </row>
    <row r="28" spans="1:22" ht="12" customHeight="1">
      <c r="A28" s="24"/>
      <c r="B28" s="25"/>
      <c r="C28" s="25"/>
      <c r="D28" s="25"/>
      <c r="E28" s="26"/>
      <c r="F28" s="22" t="s">
        <v>10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1"/>
    </row>
    <row r="29" spans="1:22" ht="12" customHeight="1">
      <c r="A29" s="103"/>
      <c r="B29" s="103"/>
      <c r="C29" s="101"/>
      <c r="D29" s="101"/>
      <c r="E29" s="26"/>
      <c r="F29" s="28" t="s">
        <v>9</v>
      </c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29"/>
    </row>
    <row r="30" spans="1:22" ht="12" customHeight="1">
      <c r="A30" s="19" t="s">
        <v>23</v>
      </c>
      <c r="B30" s="103"/>
      <c r="C30" s="103"/>
      <c r="D30" s="103"/>
      <c r="E30" s="103"/>
      <c r="F30" s="90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1"/>
    </row>
    <row r="31" spans="1:22" ht="12" customHeight="1">
      <c r="A31" s="19" t="s">
        <v>24</v>
      </c>
      <c r="B31" s="103"/>
      <c r="C31" s="103"/>
      <c r="D31" s="103"/>
      <c r="E31" s="103"/>
      <c r="F31" s="103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3"/>
    </row>
    <row r="32" spans="1:22" ht="24" customHeight="1">
      <c r="A32" s="30" t="s">
        <v>25</v>
      </c>
      <c r="B32" s="22"/>
      <c r="C32" s="105" t="s">
        <v>26</v>
      </c>
      <c r="D32" s="105"/>
      <c r="E32" s="105"/>
      <c r="F32" s="3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8"/>
      <c r="U32" s="1"/>
      <c r="V32" s="1"/>
    </row>
    <row r="33" spans="1:22" ht="10.5" customHeight="1">
      <c r="A33" s="96">
        <v>65060406</v>
      </c>
      <c r="B33" s="22" t="s">
        <v>27</v>
      </c>
      <c r="C33" s="103" t="s">
        <v>45</v>
      </c>
      <c r="D33" s="103"/>
      <c r="E33" s="103"/>
      <c r="F33" s="32"/>
      <c r="G33" s="1">
        <f aca="true" t="shared" si="0" ref="G33:U33">IF(AND(G$25&gt;=460,G$25&lt;=790,G$26&gt;=450,G$26&lt;=1800,G$28=33),G$27,0)</f>
        <v>0</v>
      </c>
      <c r="H33" s="1">
        <f t="shared" si="0"/>
        <v>0</v>
      </c>
      <c r="I33" s="1">
        <f t="shared" si="0"/>
        <v>0</v>
      </c>
      <c r="J33" s="1">
        <f t="shared" si="0"/>
        <v>0</v>
      </c>
      <c r="K33" s="1">
        <f t="shared" si="0"/>
        <v>0</v>
      </c>
      <c r="L33" s="1">
        <f t="shared" si="0"/>
        <v>0</v>
      </c>
      <c r="M33" s="1">
        <f t="shared" si="0"/>
        <v>0</v>
      </c>
      <c r="N33" s="1">
        <f t="shared" si="0"/>
        <v>0</v>
      </c>
      <c r="O33" s="1">
        <f t="shared" si="0"/>
        <v>0</v>
      </c>
      <c r="P33" s="1">
        <f t="shared" si="0"/>
        <v>0</v>
      </c>
      <c r="Q33" s="1">
        <f t="shared" si="0"/>
        <v>0</v>
      </c>
      <c r="R33" s="1">
        <f t="shared" si="0"/>
        <v>0</v>
      </c>
      <c r="S33" s="1">
        <f t="shared" si="0"/>
        <v>0</v>
      </c>
      <c r="T33" s="1">
        <f t="shared" si="0"/>
        <v>0</v>
      </c>
      <c r="U33" s="1">
        <f t="shared" si="0"/>
        <v>0</v>
      </c>
      <c r="V33" s="1">
        <f>SUM(G33:U33)</f>
        <v>0</v>
      </c>
    </row>
    <row r="34" spans="1:22" ht="10.5" customHeight="1">
      <c r="A34" s="96">
        <v>65060410</v>
      </c>
      <c r="B34" s="22" t="s">
        <v>27</v>
      </c>
      <c r="C34" s="103" t="s">
        <v>46</v>
      </c>
      <c r="D34" s="103"/>
      <c r="E34" s="103"/>
      <c r="F34" s="32"/>
      <c r="G34" s="1">
        <f aca="true" t="shared" si="1" ref="G34:U34">IF(AND(G$25&gt;=791,G$25&lt;=1160,G$26&gt;=450,G$26&lt;=1800,G$28=33),G$27,0)</f>
        <v>0</v>
      </c>
      <c r="H34" s="1">
        <f t="shared" si="1"/>
        <v>0</v>
      </c>
      <c r="I34" s="1">
        <f t="shared" si="1"/>
        <v>0</v>
      </c>
      <c r="J34" s="1">
        <f t="shared" si="1"/>
        <v>0</v>
      </c>
      <c r="K34" s="1">
        <f t="shared" si="1"/>
        <v>0</v>
      </c>
      <c r="L34" s="1">
        <f t="shared" si="1"/>
        <v>0</v>
      </c>
      <c r="M34" s="1">
        <f t="shared" si="1"/>
        <v>0</v>
      </c>
      <c r="N34" s="1">
        <f t="shared" si="1"/>
        <v>0</v>
      </c>
      <c r="O34" s="1">
        <f t="shared" si="1"/>
        <v>0</v>
      </c>
      <c r="P34" s="1">
        <f t="shared" si="1"/>
        <v>0</v>
      </c>
      <c r="Q34" s="1">
        <f t="shared" si="1"/>
        <v>0</v>
      </c>
      <c r="R34" s="1">
        <f t="shared" si="1"/>
        <v>0</v>
      </c>
      <c r="S34" s="1">
        <f t="shared" si="1"/>
        <v>0</v>
      </c>
      <c r="T34" s="1">
        <f t="shared" si="1"/>
        <v>0</v>
      </c>
      <c r="U34" s="1">
        <f t="shared" si="1"/>
        <v>0</v>
      </c>
      <c r="V34" s="1">
        <f>SUM(G34:U34)</f>
        <v>0</v>
      </c>
    </row>
    <row r="35" spans="1:22" ht="10.5" customHeight="1">
      <c r="A35" s="96">
        <v>65060414</v>
      </c>
      <c r="B35" s="22" t="s">
        <v>27</v>
      </c>
      <c r="C35" s="103" t="s">
        <v>47</v>
      </c>
      <c r="D35" s="103"/>
      <c r="E35" s="103"/>
      <c r="F35" s="32"/>
      <c r="G35" s="1">
        <f aca="true" t="shared" si="2" ref="G35:U35">IF(AND(G$25&gt;=1161,G$25&lt;=2676,G$26&gt;=450,G$26&lt;=1800,G$28=33),G$27,0)</f>
        <v>0</v>
      </c>
      <c r="H35" s="1">
        <f t="shared" si="2"/>
        <v>0</v>
      </c>
      <c r="I35" s="1">
        <f t="shared" si="2"/>
        <v>0</v>
      </c>
      <c r="J35" s="1">
        <f t="shared" si="2"/>
        <v>0</v>
      </c>
      <c r="K35" s="1">
        <f t="shared" si="2"/>
        <v>0</v>
      </c>
      <c r="L35" s="1">
        <f t="shared" si="2"/>
        <v>0</v>
      </c>
      <c r="M35" s="1">
        <f t="shared" si="2"/>
        <v>0</v>
      </c>
      <c r="N35" s="1">
        <f t="shared" si="2"/>
        <v>0</v>
      </c>
      <c r="O35" s="1">
        <f t="shared" si="2"/>
        <v>0</v>
      </c>
      <c r="P35" s="1">
        <f t="shared" si="2"/>
        <v>0</v>
      </c>
      <c r="Q35" s="1">
        <f t="shared" si="2"/>
        <v>0</v>
      </c>
      <c r="R35" s="1">
        <f t="shared" si="2"/>
        <v>0</v>
      </c>
      <c r="S35" s="1">
        <f t="shared" si="2"/>
        <v>0</v>
      </c>
      <c r="T35" s="1">
        <f t="shared" si="2"/>
        <v>0</v>
      </c>
      <c r="U35" s="1">
        <f t="shared" si="2"/>
        <v>0</v>
      </c>
      <c r="V35" s="1">
        <f>SUM(G35:U35)</f>
        <v>0</v>
      </c>
    </row>
    <row r="36" spans="1:22" ht="10.5" customHeight="1">
      <c r="A36" s="96"/>
      <c r="B36" s="22"/>
      <c r="C36" s="103"/>
      <c r="D36" s="103"/>
      <c r="E36" s="103"/>
      <c r="F36" s="3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0.5" customHeight="1">
      <c r="A37" s="96">
        <v>65060506</v>
      </c>
      <c r="B37" s="22" t="s">
        <v>27</v>
      </c>
      <c r="C37" s="103" t="s">
        <v>48</v>
      </c>
      <c r="D37" s="103"/>
      <c r="E37" s="103"/>
      <c r="F37" s="32"/>
      <c r="G37" s="1">
        <f aca="true" t="shared" si="3" ref="G37:U37">IF(AND(G$25&gt;=460,G$25&lt;=790,G$26&gt;=450,G$26&lt;=1800,G$28=40),G$27,0)</f>
        <v>0</v>
      </c>
      <c r="H37" s="1">
        <f t="shared" si="3"/>
        <v>0</v>
      </c>
      <c r="I37" s="1">
        <f t="shared" si="3"/>
        <v>0</v>
      </c>
      <c r="J37" s="1">
        <f t="shared" si="3"/>
        <v>0</v>
      </c>
      <c r="K37" s="1">
        <f t="shared" si="3"/>
        <v>0</v>
      </c>
      <c r="L37" s="1">
        <f t="shared" si="3"/>
        <v>0</v>
      </c>
      <c r="M37" s="1">
        <f t="shared" si="3"/>
        <v>0</v>
      </c>
      <c r="N37" s="1">
        <f t="shared" si="3"/>
        <v>0</v>
      </c>
      <c r="O37" s="1">
        <f t="shared" si="3"/>
        <v>0</v>
      </c>
      <c r="P37" s="1">
        <f t="shared" si="3"/>
        <v>0</v>
      </c>
      <c r="Q37" s="1">
        <f t="shared" si="3"/>
        <v>0</v>
      </c>
      <c r="R37" s="1">
        <f t="shared" si="3"/>
        <v>0</v>
      </c>
      <c r="S37" s="1">
        <f t="shared" si="3"/>
        <v>0</v>
      </c>
      <c r="T37" s="1">
        <f t="shared" si="3"/>
        <v>0</v>
      </c>
      <c r="U37" s="1">
        <f t="shared" si="3"/>
        <v>0</v>
      </c>
      <c r="V37" s="1">
        <f>SUM(G37:U37)</f>
        <v>0</v>
      </c>
    </row>
    <row r="38" spans="1:22" ht="10.5" customHeight="1">
      <c r="A38" s="96">
        <v>65060510</v>
      </c>
      <c r="B38" s="22" t="s">
        <v>27</v>
      </c>
      <c r="C38" s="103" t="s">
        <v>49</v>
      </c>
      <c r="D38" s="103"/>
      <c r="E38" s="103"/>
      <c r="F38" s="32"/>
      <c r="G38" s="1">
        <f aca="true" t="shared" si="4" ref="G38:U38">IF(AND(G$25&gt;=791,G$25&lt;=1160,G$26&gt;=450,G$26&lt;=1800,G$28=40),G$27,0)</f>
        <v>0</v>
      </c>
      <c r="H38" s="1">
        <f t="shared" si="4"/>
        <v>0</v>
      </c>
      <c r="I38" s="1">
        <f t="shared" si="4"/>
        <v>0</v>
      </c>
      <c r="J38" s="1">
        <f t="shared" si="4"/>
        <v>0</v>
      </c>
      <c r="K38" s="1">
        <f t="shared" si="4"/>
        <v>0</v>
      </c>
      <c r="L38" s="1">
        <f t="shared" si="4"/>
        <v>0</v>
      </c>
      <c r="M38" s="1">
        <f t="shared" si="4"/>
        <v>0</v>
      </c>
      <c r="N38" s="1">
        <f t="shared" si="4"/>
        <v>0</v>
      </c>
      <c r="O38" s="1">
        <f t="shared" si="4"/>
        <v>0</v>
      </c>
      <c r="P38" s="1">
        <f t="shared" si="4"/>
        <v>0</v>
      </c>
      <c r="Q38" s="1">
        <f t="shared" si="4"/>
        <v>0</v>
      </c>
      <c r="R38" s="1">
        <f t="shared" si="4"/>
        <v>0</v>
      </c>
      <c r="S38" s="1">
        <f t="shared" si="4"/>
        <v>0</v>
      </c>
      <c r="T38" s="1">
        <f t="shared" si="4"/>
        <v>0</v>
      </c>
      <c r="U38" s="1">
        <f t="shared" si="4"/>
        <v>0</v>
      </c>
      <c r="V38" s="1">
        <f>SUM(G38:U38)</f>
        <v>0</v>
      </c>
    </row>
    <row r="39" spans="1:22" ht="10.5" customHeight="1">
      <c r="A39" s="96">
        <v>65060514</v>
      </c>
      <c r="B39" s="22" t="s">
        <v>27</v>
      </c>
      <c r="C39" s="103" t="s">
        <v>50</v>
      </c>
      <c r="D39" s="103"/>
      <c r="E39" s="103"/>
      <c r="F39" s="32"/>
      <c r="G39" s="1">
        <f aca="true" t="shared" si="5" ref="G39:U39">IF(AND(G$25&gt;=1161,G$25&lt;=2676,G$26&gt;=450,G$26&lt;=1800,G$28=40),G$27,0)</f>
        <v>0</v>
      </c>
      <c r="H39" s="1">
        <f t="shared" si="5"/>
        <v>0</v>
      </c>
      <c r="I39" s="1">
        <f t="shared" si="5"/>
        <v>0</v>
      </c>
      <c r="J39" s="1">
        <f t="shared" si="5"/>
        <v>0</v>
      </c>
      <c r="K39" s="1">
        <f t="shared" si="5"/>
        <v>0</v>
      </c>
      <c r="L39" s="1">
        <f t="shared" si="5"/>
        <v>0</v>
      </c>
      <c r="M39" s="1">
        <f t="shared" si="5"/>
        <v>0</v>
      </c>
      <c r="N39" s="1">
        <f t="shared" si="5"/>
        <v>0</v>
      </c>
      <c r="O39" s="1">
        <f t="shared" si="5"/>
        <v>0</v>
      </c>
      <c r="P39" s="1">
        <f t="shared" si="5"/>
        <v>0</v>
      </c>
      <c r="Q39" s="1">
        <f t="shared" si="5"/>
        <v>0</v>
      </c>
      <c r="R39" s="1">
        <f t="shared" si="5"/>
        <v>0</v>
      </c>
      <c r="S39" s="1">
        <f t="shared" si="5"/>
        <v>0</v>
      </c>
      <c r="T39" s="1">
        <f t="shared" si="5"/>
        <v>0</v>
      </c>
      <c r="U39" s="1">
        <f t="shared" si="5"/>
        <v>0</v>
      </c>
      <c r="V39" s="1">
        <f>SUM(G39:U39)</f>
        <v>0</v>
      </c>
    </row>
    <row r="40" spans="1:22" ht="10.5" customHeight="1">
      <c r="A40" s="96"/>
      <c r="B40" s="22"/>
      <c r="C40" s="103"/>
      <c r="D40" s="103"/>
      <c r="E40" s="103"/>
      <c r="F40" s="3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0.5" customHeight="1">
      <c r="A41" s="96">
        <v>64003005</v>
      </c>
      <c r="B41" s="22" t="s">
        <v>27</v>
      </c>
      <c r="C41" s="103" t="s">
        <v>63</v>
      </c>
      <c r="D41" s="103"/>
      <c r="E41" s="103"/>
      <c r="F41" s="32"/>
      <c r="G41" s="1">
        <f aca="true" t="shared" si="6" ref="G41:U41">IF(AND(G$25&gt;=1633,G$25&lt;=2676),G$35+G$39,0)*2</f>
        <v>0</v>
      </c>
      <c r="H41" s="1">
        <f t="shared" si="6"/>
        <v>0</v>
      </c>
      <c r="I41" s="1">
        <f t="shared" si="6"/>
        <v>0</v>
      </c>
      <c r="J41" s="1">
        <f t="shared" si="6"/>
        <v>0</v>
      </c>
      <c r="K41" s="1">
        <f t="shared" si="6"/>
        <v>0</v>
      </c>
      <c r="L41" s="1">
        <f t="shared" si="6"/>
        <v>0</v>
      </c>
      <c r="M41" s="1">
        <f t="shared" si="6"/>
        <v>0</v>
      </c>
      <c r="N41" s="1">
        <f t="shared" si="6"/>
        <v>0</v>
      </c>
      <c r="O41" s="1">
        <f t="shared" si="6"/>
        <v>0</v>
      </c>
      <c r="P41" s="1">
        <f t="shared" si="6"/>
        <v>0</v>
      </c>
      <c r="Q41" s="1">
        <f t="shared" si="6"/>
        <v>0</v>
      </c>
      <c r="R41" s="1">
        <f t="shared" si="6"/>
        <v>0</v>
      </c>
      <c r="S41" s="1">
        <f t="shared" si="6"/>
        <v>0</v>
      </c>
      <c r="T41" s="1">
        <f t="shared" si="6"/>
        <v>0</v>
      </c>
      <c r="U41" s="1">
        <f t="shared" si="6"/>
        <v>0</v>
      </c>
      <c r="V41" s="1">
        <f>SUM(G41:U41)</f>
        <v>0</v>
      </c>
    </row>
    <row r="42" spans="1:22" ht="10.5" customHeight="1">
      <c r="A42" s="96"/>
      <c r="B42" s="22"/>
      <c r="C42" s="100"/>
      <c r="D42" s="101"/>
      <c r="E42" s="102"/>
      <c r="F42" s="2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0.5" customHeight="1">
      <c r="A43" s="96">
        <v>65021101</v>
      </c>
      <c r="B43" s="22" t="s">
        <v>27</v>
      </c>
      <c r="C43" s="100" t="s">
        <v>51</v>
      </c>
      <c r="D43" s="101"/>
      <c r="E43" s="102"/>
      <c r="F43" s="22"/>
      <c r="G43" s="1">
        <f aca="true" t="shared" si="7" ref="G43:U44">SUM(G$33:G$39)*2</f>
        <v>0</v>
      </c>
      <c r="H43" s="1">
        <f t="shared" si="7"/>
        <v>0</v>
      </c>
      <c r="I43" s="1">
        <f t="shared" si="7"/>
        <v>0</v>
      </c>
      <c r="J43" s="1">
        <f t="shared" si="7"/>
        <v>0</v>
      </c>
      <c r="K43" s="1">
        <f t="shared" si="7"/>
        <v>0</v>
      </c>
      <c r="L43" s="1">
        <f t="shared" si="7"/>
        <v>0</v>
      </c>
      <c r="M43" s="1">
        <f t="shared" si="7"/>
        <v>0</v>
      </c>
      <c r="N43" s="1">
        <f t="shared" si="7"/>
        <v>0</v>
      </c>
      <c r="O43" s="1">
        <f t="shared" si="7"/>
        <v>0</v>
      </c>
      <c r="P43" s="1">
        <f t="shared" si="7"/>
        <v>0</v>
      </c>
      <c r="Q43" s="1">
        <f t="shared" si="7"/>
        <v>0</v>
      </c>
      <c r="R43" s="1">
        <f t="shared" si="7"/>
        <v>0</v>
      </c>
      <c r="S43" s="1">
        <f t="shared" si="7"/>
        <v>0</v>
      </c>
      <c r="T43" s="1">
        <f t="shared" si="7"/>
        <v>0</v>
      </c>
      <c r="U43" s="1">
        <f t="shared" si="7"/>
        <v>0</v>
      </c>
      <c r="V43" s="1">
        <f>SUM(G43:U43)</f>
        <v>0</v>
      </c>
    </row>
    <row r="44" spans="1:22" ht="10.5" customHeight="1">
      <c r="A44" s="96">
        <v>65021002</v>
      </c>
      <c r="B44" s="22" t="s">
        <v>27</v>
      </c>
      <c r="C44" s="100" t="s">
        <v>52</v>
      </c>
      <c r="D44" s="101"/>
      <c r="E44" s="102"/>
      <c r="F44" s="1"/>
      <c r="G44" s="1">
        <f t="shared" si="7"/>
        <v>0</v>
      </c>
      <c r="H44" s="1">
        <f t="shared" si="7"/>
        <v>0</v>
      </c>
      <c r="I44" s="1">
        <f t="shared" si="7"/>
        <v>0</v>
      </c>
      <c r="J44" s="1">
        <f t="shared" si="7"/>
        <v>0</v>
      </c>
      <c r="K44" s="1">
        <f t="shared" si="7"/>
        <v>0</v>
      </c>
      <c r="L44" s="1">
        <f t="shared" si="7"/>
        <v>0</v>
      </c>
      <c r="M44" s="1">
        <f t="shared" si="7"/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  <c r="S44" s="1">
        <f t="shared" si="7"/>
        <v>0</v>
      </c>
      <c r="T44" s="1">
        <f t="shared" si="7"/>
        <v>0</v>
      </c>
      <c r="U44" s="1">
        <f t="shared" si="7"/>
        <v>0</v>
      </c>
      <c r="V44" s="1">
        <f>SUM(G44:U44)</f>
        <v>0</v>
      </c>
    </row>
    <row r="45" spans="1:22" ht="10.5" customHeight="1">
      <c r="A45" s="96"/>
      <c r="B45" s="22"/>
      <c r="C45" s="100"/>
      <c r="D45" s="101"/>
      <c r="E45" s="102"/>
      <c r="F45" s="2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0.5" customHeight="1">
      <c r="A46" s="97">
        <v>17255600</v>
      </c>
      <c r="B46" s="22" t="s">
        <v>27</v>
      </c>
      <c r="C46" s="100" t="s">
        <v>53</v>
      </c>
      <c r="D46" s="101"/>
      <c r="E46" s="102"/>
      <c r="F46" s="1"/>
      <c r="G46" s="1">
        <f aca="true" t="shared" si="8" ref="G46:U46">IF(G$29="nee",G$44,0)</f>
        <v>0</v>
      </c>
      <c r="H46" s="1">
        <f t="shared" si="8"/>
        <v>0</v>
      </c>
      <c r="I46" s="1">
        <f t="shared" si="8"/>
        <v>0</v>
      </c>
      <c r="J46" s="1">
        <f t="shared" si="8"/>
        <v>0</v>
      </c>
      <c r="K46" s="1">
        <f t="shared" si="8"/>
        <v>0</v>
      </c>
      <c r="L46" s="1">
        <f t="shared" si="8"/>
        <v>0</v>
      </c>
      <c r="M46" s="1">
        <f t="shared" si="8"/>
        <v>0</v>
      </c>
      <c r="N46" s="1">
        <f t="shared" si="8"/>
        <v>0</v>
      </c>
      <c r="O46" s="1">
        <f t="shared" si="8"/>
        <v>0</v>
      </c>
      <c r="P46" s="1">
        <f t="shared" si="8"/>
        <v>0</v>
      </c>
      <c r="Q46" s="1">
        <f t="shared" si="8"/>
        <v>0</v>
      </c>
      <c r="R46" s="1">
        <f t="shared" si="8"/>
        <v>0</v>
      </c>
      <c r="S46" s="1">
        <f t="shared" si="8"/>
        <v>0</v>
      </c>
      <c r="T46" s="1">
        <f t="shared" si="8"/>
        <v>0</v>
      </c>
      <c r="U46" s="1">
        <f t="shared" si="8"/>
        <v>0</v>
      </c>
      <c r="V46" s="1">
        <f>SUM(G46:U46)</f>
        <v>0</v>
      </c>
    </row>
    <row r="47" spans="1:22" ht="10.5" customHeight="1">
      <c r="A47" s="97">
        <v>17255702</v>
      </c>
      <c r="B47" s="22" t="s">
        <v>27</v>
      </c>
      <c r="C47" s="100" t="s">
        <v>54</v>
      </c>
      <c r="D47" s="101"/>
      <c r="E47" s="102"/>
      <c r="F47" s="1"/>
      <c r="G47" s="1">
        <f aca="true" t="shared" si="9" ref="G47:U47">IF(G$29="ja",G$44,0)</f>
        <v>0</v>
      </c>
      <c r="H47" s="1">
        <f t="shared" si="9"/>
        <v>0</v>
      </c>
      <c r="I47" s="1">
        <f t="shared" si="9"/>
        <v>0</v>
      </c>
      <c r="J47" s="1">
        <f t="shared" si="9"/>
        <v>0</v>
      </c>
      <c r="K47" s="1">
        <f t="shared" si="9"/>
        <v>0</v>
      </c>
      <c r="L47" s="1">
        <f t="shared" si="9"/>
        <v>0</v>
      </c>
      <c r="M47" s="1">
        <f t="shared" si="9"/>
        <v>0</v>
      </c>
      <c r="N47" s="1">
        <f t="shared" si="9"/>
        <v>0</v>
      </c>
      <c r="O47" s="1">
        <f t="shared" si="9"/>
        <v>0</v>
      </c>
      <c r="P47" s="1">
        <f t="shared" si="9"/>
        <v>0</v>
      </c>
      <c r="Q47" s="1">
        <f t="shared" si="9"/>
        <v>0</v>
      </c>
      <c r="R47" s="1">
        <f t="shared" si="9"/>
        <v>0</v>
      </c>
      <c r="S47" s="1">
        <f t="shared" si="9"/>
        <v>0</v>
      </c>
      <c r="T47" s="1">
        <f t="shared" si="9"/>
        <v>0</v>
      </c>
      <c r="U47" s="1">
        <f t="shared" si="9"/>
        <v>0</v>
      </c>
      <c r="V47" s="1">
        <f>SUM(G47:U47)</f>
        <v>0</v>
      </c>
    </row>
    <row r="48" spans="1:22" ht="10.5" customHeight="1">
      <c r="A48" s="97">
        <v>28615800</v>
      </c>
      <c r="B48" s="22" t="s">
        <v>27</v>
      </c>
      <c r="C48" s="33" t="s">
        <v>55</v>
      </c>
      <c r="D48" s="27"/>
      <c r="E48" s="34"/>
      <c r="F48" s="1"/>
      <c r="G48" s="1">
        <f aca="true" t="shared" si="10" ref="G48:U48">IF(G$29="3d",G$44,0)</f>
        <v>0</v>
      </c>
      <c r="H48" s="1">
        <f t="shared" si="10"/>
        <v>0</v>
      </c>
      <c r="I48" s="1">
        <f t="shared" si="10"/>
        <v>0</v>
      </c>
      <c r="J48" s="1">
        <f t="shared" si="10"/>
        <v>0</v>
      </c>
      <c r="K48" s="1">
        <f t="shared" si="10"/>
        <v>0</v>
      </c>
      <c r="L48" s="1">
        <f t="shared" si="10"/>
        <v>0</v>
      </c>
      <c r="M48" s="1">
        <f t="shared" si="10"/>
        <v>0</v>
      </c>
      <c r="N48" s="1">
        <f t="shared" si="10"/>
        <v>0</v>
      </c>
      <c r="O48" s="1">
        <f t="shared" si="10"/>
        <v>0</v>
      </c>
      <c r="P48" s="1">
        <f t="shared" si="10"/>
        <v>0</v>
      </c>
      <c r="Q48" s="1">
        <f t="shared" si="10"/>
        <v>0</v>
      </c>
      <c r="R48" s="1">
        <f t="shared" si="10"/>
        <v>0</v>
      </c>
      <c r="S48" s="1">
        <f t="shared" si="10"/>
        <v>0</v>
      </c>
      <c r="T48" s="1">
        <f t="shared" si="10"/>
        <v>0</v>
      </c>
      <c r="U48" s="1">
        <f t="shared" si="10"/>
        <v>0</v>
      </c>
      <c r="V48" s="1">
        <f>SUM(G48:U48)</f>
        <v>0</v>
      </c>
    </row>
    <row r="49" spans="1:22" ht="10.5" customHeight="1">
      <c r="A49" s="97"/>
      <c r="B49" s="22"/>
      <c r="C49" s="100"/>
      <c r="D49" s="101"/>
      <c r="E49" s="10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0.5" customHeight="1">
      <c r="A50" s="97">
        <v>17155590</v>
      </c>
      <c r="B50" s="22" t="s">
        <v>27</v>
      </c>
      <c r="C50" s="100" t="s">
        <v>56</v>
      </c>
      <c r="D50" s="101"/>
      <c r="E50" s="102"/>
      <c r="F50" s="1"/>
      <c r="G50" s="1">
        <f aca="true" t="shared" si="11" ref="G50:U51">G$35+G$39</f>
        <v>0</v>
      </c>
      <c r="H50" s="1">
        <f t="shared" si="11"/>
        <v>0</v>
      </c>
      <c r="I50" s="1">
        <f t="shared" si="11"/>
        <v>0</v>
      </c>
      <c r="J50" s="1">
        <f t="shared" si="11"/>
        <v>0</v>
      </c>
      <c r="K50" s="1">
        <f t="shared" si="11"/>
        <v>0</v>
      </c>
      <c r="L50" s="1">
        <f t="shared" si="11"/>
        <v>0</v>
      </c>
      <c r="M50" s="1">
        <f t="shared" si="11"/>
        <v>0</v>
      </c>
      <c r="N50" s="1">
        <f t="shared" si="11"/>
        <v>0</v>
      </c>
      <c r="O50" s="1">
        <f t="shared" si="11"/>
        <v>0</v>
      </c>
      <c r="P50" s="1">
        <f t="shared" si="11"/>
        <v>0</v>
      </c>
      <c r="Q50" s="1">
        <f t="shared" si="11"/>
        <v>0</v>
      </c>
      <c r="R50" s="1">
        <f t="shared" si="11"/>
        <v>0</v>
      </c>
      <c r="S50" s="1">
        <f t="shared" si="11"/>
        <v>0</v>
      </c>
      <c r="T50" s="1">
        <f t="shared" si="11"/>
        <v>0</v>
      </c>
      <c r="U50" s="1">
        <f t="shared" si="11"/>
        <v>0</v>
      </c>
      <c r="V50" s="1">
        <f>SUM(G50:U50)</f>
        <v>0</v>
      </c>
    </row>
    <row r="51" spans="1:22" ht="10.5" customHeight="1">
      <c r="A51" s="97">
        <v>16731550</v>
      </c>
      <c r="B51" s="22" t="s">
        <v>27</v>
      </c>
      <c r="C51" s="33" t="s">
        <v>57</v>
      </c>
      <c r="D51" s="27"/>
      <c r="E51" s="34"/>
      <c r="F51" s="1"/>
      <c r="G51" s="1">
        <f t="shared" si="11"/>
        <v>0</v>
      </c>
      <c r="H51" s="1">
        <f t="shared" si="11"/>
        <v>0</v>
      </c>
      <c r="I51" s="1">
        <f t="shared" si="11"/>
        <v>0</v>
      </c>
      <c r="J51" s="1">
        <f t="shared" si="11"/>
        <v>0</v>
      </c>
      <c r="K51" s="1">
        <f t="shared" si="11"/>
        <v>0</v>
      </c>
      <c r="L51" s="1">
        <f t="shared" si="11"/>
        <v>0</v>
      </c>
      <c r="M51" s="1">
        <f t="shared" si="11"/>
        <v>0</v>
      </c>
      <c r="N51" s="1">
        <f t="shared" si="11"/>
        <v>0</v>
      </c>
      <c r="O51" s="1">
        <f t="shared" si="11"/>
        <v>0</v>
      </c>
      <c r="P51" s="1">
        <f t="shared" si="11"/>
        <v>0</v>
      </c>
      <c r="Q51" s="1">
        <f t="shared" si="11"/>
        <v>0</v>
      </c>
      <c r="R51" s="1">
        <f t="shared" si="11"/>
        <v>0</v>
      </c>
      <c r="S51" s="1">
        <f t="shared" si="11"/>
        <v>0</v>
      </c>
      <c r="T51" s="1">
        <f t="shared" si="11"/>
        <v>0</v>
      </c>
      <c r="U51" s="1">
        <f t="shared" si="11"/>
        <v>0</v>
      </c>
      <c r="V51" s="1">
        <f>SUM(G51:U51)</f>
        <v>0</v>
      </c>
    </row>
    <row r="52" spans="1:22" ht="10.5" customHeight="1">
      <c r="A52" s="97"/>
      <c r="B52" s="22"/>
      <c r="C52" s="100"/>
      <c r="D52" s="101"/>
      <c r="E52" s="10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0.5" customHeight="1">
      <c r="A53" s="97">
        <v>35100384</v>
      </c>
      <c r="B53" s="22" t="s">
        <v>27</v>
      </c>
      <c r="C53" s="100" t="s">
        <v>58</v>
      </c>
      <c r="D53" s="101"/>
      <c r="E53" s="102"/>
      <c r="F53" s="1"/>
      <c r="G53" s="1">
        <f aca="true" t="shared" si="12" ref="G53:U53">IF(AND(G$26&gt;=450,G$26&lt;=550),SUM(G$33:G$39)*2,0)</f>
        <v>0</v>
      </c>
      <c r="H53" s="1">
        <f t="shared" si="12"/>
        <v>0</v>
      </c>
      <c r="I53" s="1">
        <f t="shared" si="12"/>
        <v>0</v>
      </c>
      <c r="J53" s="1">
        <f t="shared" si="12"/>
        <v>0</v>
      </c>
      <c r="K53" s="1">
        <f t="shared" si="12"/>
        <v>0</v>
      </c>
      <c r="L53" s="1">
        <f t="shared" si="12"/>
        <v>0</v>
      </c>
      <c r="M53" s="1">
        <f t="shared" si="12"/>
        <v>0</v>
      </c>
      <c r="N53" s="1">
        <f t="shared" si="12"/>
        <v>0</v>
      </c>
      <c r="O53" s="1">
        <f t="shared" si="12"/>
        <v>0</v>
      </c>
      <c r="P53" s="1">
        <f t="shared" si="12"/>
        <v>0</v>
      </c>
      <c r="Q53" s="1">
        <f t="shared" si="12"/>
        <v>0</v>
      </c>
      <c r="R53" s="1">
        <f t="shared" si="12"/>
        <v>0</v>
      </c>
      <c r="S53" s="1">
        <f t="shared" si="12"/>
        <v>0</v>
      </c>
      <c r="T53" s="1">
        <f t="shared" si="12"/>
        <v>0</v>
      </c>
      <c r="U53" s="1">
        <f t="shared" si="12"/>
        <v>0</v>
      </c>
      <c r="V53" s="1">
        <f>SUM(G53:U53)</f>
        <v>0</v>
      </c>
    </row>
    <row r="54" spans="1:22" ht="10.5" customHeight="1">
      <c r="A54" s="98">
        <v>35101384</v>
      </c>
      <c r="B54" s="35" t="s">
        <v>27</v>
      </c>
      <c r="C54" s="100" t="s">
        <v>59</v>
      </c>
      <c r="D54" s="101"/>
      <c r="E54" s="102"/>
      <c r="F54" s="36"/>
      <c r="G54" s="1">
        <f aca="true" t="shared" si="13" ref="G54:U54">IF(AND(G$26&gt;=551,G$26&lt;=880),SUM(G$33:G$39)*2,0)</f>
        <v>0</v>
      </c>
      <c r="H54" s="1">
        <f t="shared" si="13"/>
        <v>0</v>
      </c>
      <c r="I54" s="1">
        <f t="shared" si="13"/>
        <v>0</v>
      </c>
      <c r="J54" s="1">
        <f t="shared" si="13"/>
        <v>0</v>
      </c>
      <c r="K54" s="1">
        <f t="shared" si="13"/>
        <v>0</v>
      </c>
      <c r="L54" s="1">
        <f t="shared" si="13"/>
        <v>0</v>
      </c>
      <c r="M54" s="1">
        <f t="shared" si="13"/>
        <v>0</v>
      </c>
      <c r="N54" s="1">
        <f t="shared" si="13"/>
        <v>0</v>
      </c>
      <c r="O54" s="1">
        <f t="shared" si="13"/>
        <v>0</v>
      </c>
      <c r="P54" s="1">
        <f t="shared" si="13"/>
        <v>0</v>
      </c>
      <c r="Q54" s="1">
        <f t="shared" si="13"/>
        <v>0</v>
      </c>
      <c r="R54" s="1">
        <f t="shared" si="13"/>
        <v>0</v>
      </c>
      <c r="S54" s="1">
        <f t="shared" si="13"/>
        <v>0</v>
      </c>
      <c r="T54" s="1">
        <f t="shared" si="13"/>
        <v>0</v>
      </c>
      <c r="U54" s="1">
        <f t="shared" si="13"/>
        <v>0</v>
      </c>
      <c r="V54" s="1">
        <f>SUM(G54:U54)</f>
        <v>0</v>
      </c>
    </row>
    <row r="55" spans="1:22" ht="10.5" customHeight="1">
      <c r="A55" s="98">
        <v>35100441</v>
      </c>
      <c r="B55" s="35" t="s">
        <v>27</v>
      </c>
      <c r="C55" s="100" t="s">
        <v>60</v>
      </c>
      <c r="D55" s="101"/>
      <c r="E55" s="102"/>
      <c r="F55" s="36"/>
      <c r="G55" s="1">
        <f aca="true" t="shared" si="14" ref="G55:U55">IF(AND(G$26&gt;=881,G$26&lt;=1800),SUM(G$33:G$39)*2,0)</f>
        <v>0</v>
      </c>
      <c r="H55" s="1">
        <f t="shared" si="14"/>
        <v>0</v>
      </c>
      <c r="I55" s="1">
        <f t="shared" si="14"/>
        <v>0</v>
      </c>
      <c r="J55" s="1">
        <f t="shared" si="14"/>
        <v>0</v>
      </c>
      <c r="K55" s="1">
        <f t="shared" si="14"/>
        <v>0</v>
      </c>
      <c r="L55" s="1">
        <f t="shared" si="14"/>
        <v>0</v>
      </c>
      <c r="M55" s="1">
        <f t="shared" si="14"/>
        <v>0</v>
      </c>
      <c r="N55" s="1">
        <f t="shared" si="14"/>
        <v>0</v>
      </c>
      <c r="O55" s="1">
        <f t="shared" si="14"/>
        <v>0</v>
      </c>
      <c r="P55" s="1">
        <f t="shared" si="14"/>
        <v>0</v>
      </c>
      <c r="Q55" s="1">
        <f t="shared" si="14"/>
        <v>0</v>
      </c>
      <c r="R55" s="1">
        <f t="shared" si="14"/>
        <v>0</v>
      </c>
      <c r="S55" s="1">
        <f t="shared" si="14"/>
        <v>0</v>
      </c>
      <c r="T55" s="1">
        <f t="shared" si="14"/>
        <v>0</v>
      </c>
      <c r="U55" s="1">
        <f t="shared" si="14"/>
        <v>0</v>
      </c>
      <c r="V55" s="1">
        <f>SUM(G55:U55)</f>
        <v>0</v>
      </c>
    </row>
    <row r="56" spans="1:22" s="37" customFormat="1" ht="10.5" customHeight="1">
      <c r="A56" s="98"/>
      <c r="B56" s="35"/>
      <c r="C56" s="38"/>
      <c r="D56" s="39"/>
      <c r="E56" s="40"/>
      <c r="F56" s="3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s="37" customFormat="1" ht="10.5" customHeight="1">
      <c r="A57" s="97">
        <v>28160452</v>
      </c>
      <c r="B57" s="22" t="s">
        <v>27</v>
      </c>
      <c r="C57" s="100" t="s">
        <v>77</v>
      </c>
      <c r="D57" s="101"/>
      <c r="E57" s="102"/>
      <c r="F57" s="1"/>
      <c r="G57" s="1">
        <f aca="true" t="shared" si="15" ref="G57:U57">SUM(G$33:G$39)</f>
        <v>0</v>
      </c>
      <c r="H57" s="1">
        <f t="shared" si="15"/>
        <v>0</v>
      </c>
      <c r="I57" s="1">
        <f t="shared" si="15"/>
        <v>0</v>
      </c>
      <c r="J57" s="1">
        <f t="shared" si="15"/>
        <v>0</v>
      </c>
      <c r="K57" s="1">
        <f t="shared" si="15"/>
        <v>0</v>
      </c>
      <c r="L57" s="1">
        <f t="shared" si="15"/>
        <v>0</v>
      </c>
      <c r="M57" s="1">
        <f t="shared" si="15"/>
        <v>0</v>
      </c>
      <c r="N57" s="1">
        <f t="shared" si="15"/>
        <v>0</v>
      </c>
      <c r="O57" s="1">
        <f t="shared" si="15"/>
        <v>0</v>
      </c>
      <c r="P57" s="1">
        <f t="shared" si="15"/>
        <v>0</v>
      </c>
      <c r="Q57" s="1">
        <f t="shared" si="15"/>
        <v>0</v>
      </c>
      <c r="R57" s="1">
        <f t="shared" si="15"/>
        <v>0</v>
      </c>
      <c r="S57" s="1">
        <f t="shared" si="15"/>
        <v>0</v>
      </c>
      <c r="T57" s="1">
        <f t="shared" si="15"/>
        <v>0</v>
      </c>
      <c r="U57" s="1">
        <f t="shared" si="15"/>
        <v>0</v>
      </c>
      <c r="V57" s="1">
        <f>SUM(G57:U57)</f>
        <v>0</v>
      </c>
    </row>
    <row r="58" spans="1:22" s="37" customFormat="1" ht="10.5" customHeight="1">
      <c r="A58" s="97"/>
      <c r="B58" s="22"/>
      <c r="C58" s="100"/>
      <c r="D58" s="101"/>
      <c r="E58" s="10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0.5" customHeight="1">
      <c r="A59" s="41"/>
      <c r="B59" s="42"/>
      <c r="C59" s="99"/>
      <c r="D59" s="99"/>
      <c r="E59" s="99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4"/>
      <c r="V59" s="44" t="s">
        <v>64</v>
      </c>
    </row>
    <row r="60" ht="10.5" customHeight="1">
      <c r="A60" s="10"/>
    </row>
    <row r="61" ht="10.5" customHeight="1">
      <c r="A61" s="10"/>
    </row>
    <row r="62" ht="10.5" customHeight="1">
      <c r="A62" s="3"/>
    </row>
    <row r="63" ht="10.5">
      <c r="A63" s="3"/>
    </row>
    <row r="64" ht="10.5">
      <c r="A64" s="3"/>
    </row>
    <row r="65" spans="1:2" ht="10.5">
      <c r="A65" s="3"/>
      <c r="B65" s="45"/>
    </row>
    <row r="66" spans="1:2" ht="10.5">
      <c r="A66" s="3"/>
      <c r="B66" s="45"/>
    </row>
    <row r="67" spans="1:2" ht="10.5">
      <c r="A67" s="45"/>
      <c r="B67" s="45"/>
    </row>
    <row r="68" spans="1:2" ht="10.5">
      <c r="A68" s="45"/>
      <c r="B68" s="45"/>
    </row>
    <row r="69" spans="1:4" ht="10.5">
      <c r="A69" s="45"/>
      <c r="B69" s="45"/>
      <c r="C69" s="45"/>
      <c r="D69" s="45"/>
    </row>
    <row r="70" spans="1:2" ht="10.5">
      <c r="A70" s="45"/>
      <c r="B70" s="45"/>
    </row>
    <row r="71" spans="1:2" ht="10.5">
      <c r="A71" s="45"/>
      <c r="B71" s="45"/>
    </row>
    <row r="72" spans="1:2" ht="10.5">
      <c r="A72" s="45"/>
      <c r="B72" s="45"/>
    </row>
    <row r="73" spans="1:2" ht="10.5">
      <c r="A73" s="45"/>
      <c r="B73" s="45"/>
    </row>
    <row r="74" spans="1:2" ht="10.5">
      <c r="A74" s="45"/>
      <c r="B74" s="45"/>
    </row>
    <row r="75" spans="1:2" ht="10.5">
      <c r="A75" s="45"/>
      <c r="B75" s="45"/>
    </row>
    <row r="76" spans="1:4" ht="10.5">
      <c r="A76" s="45"/>
      <c r="B76" s="45"/>
      <c r="C76" s="45"/>
      <c r="D76" s="45"/>
    </row>
    <row r="77" spans="1:2" ht="10.5">
      <c r="A77" s="45"/>
      <c r="B77" s="45"/>
    </row>
    <row r="78" spans="1:2" ht="10.5">
      <c r="A78" s="45"/>
      <c r="B78" s="45"/>
    </row>
    <row r="79" spans="1:2" ht="10.5">
      <c r="A79" s="45"/>
      <c r="B79" s="45"/>
    </row>
    <row r="80" spans="1:4" ht="10.5">
      <c r="A80" s="45"/>
      <c r="B80" s="45"/>
      <c r="C80" s="45"/>
      <c r="D80" s="45"/>
    </row>
    <row r="81" spans="1:4" ht="10.5">
      <c r="A81" s="45"/>
      <c r="B81" s="45"/>
      <c r="C81" s="3"/>
      <c r="D81" s="3"/>
    </row>
    <row r="82" spans="1:4" ht="10.5">
      <c r="A82" s="45"/>
      <c r="C82" s="3"/>
      <c r="D82" s="3"/>
    </row>
    <row r="83" spans="1:4" ht="10.5">
      <c r="A83" s="45"/>
      <c r="C83" s="3"/>
      <c r="D83" s="3"/>
    </row>
    <row r="84" spans="1:4" ht="10.5">
      <c r="A84" s="3"/>
      <c r="C84" s="3"/>
      <c r="D84" s="3"/>
    </row>
    <row r="85" spans="1:4" ht="10.5">
      <c r="A85" s="3"/>
      <c r="C85" s="3"/>
      <c r="D85" s="3"/>
    </row>
    <row r="86" spans="1:4" ht="10.5">
      <c r="A86" s="3"/>
      <c r="C86" s="3"/>
      <c r="D86" s="3"/>
    </row>
    <row r="87" spans="1:4" ht="10.5">
      <c r="A87" s="3"/>
      <c r="C87" s="3"/>
      <c r="D87" s="3"/>
    </row>
    <row r="88" spans="1:4" ht="10.5">
      <c r="A88" s="3"/>
      <c r="C88" s="3"/>
      <c r="D88" s="3"/>
    </row>
    <row r="89" ht="10.5">
      <c r="A89" s="3"/>
    </row>
    <row r="90" spans="1:4" ht="10.5">
      <c r="A90" s="3"/>
      <c r="C90" s="3"/>
      <c r="D90" s="3"/>
    </row>
    <row r="91" spans="1:4" ht="10.5">
      <c r="A91" s="3"/>
      <c r="C91" s="3"/>
      <c r="D91" s="3"/>
    </row>
    <row r="92" spans="1:4" ht="10.5">
      <c r="A92" s="3"/>
      <c r="C92" s="3"/>
      <c r="D92" s="3"/>
    </row>
    <row r="93" spans="1:4" ht="10.5">
      <c r="A93" s="3"/>
      <c r="C93" s="3"/>
      <c r="D93" s="3"/>
    </row>
    <row r="94" spans="1:4" ht="10.5">
      <c r="A94" s="3"/>
      <c r="C94" s="3"/>
      <c r="D94" s="3"/>
    </row>
    <row r="95" spans="1:4" ht="10.5">
      <c r="A95" s="3"/>
      <c r="C95" s="3"/>
      <c r="D95" s="3"/>
    </row>
    <row r="96" spans="1:4" ht="10.5">
      <c r="A96" s="3"/>
      <c r="C96" s="3"/>
      <c r="D96" s="3"/>
    </row>
    <row r="97" ht="10.5">
      <c r="A97" s="3"/>
    </row>
    <row r="98" ht="10.5">
      <c r="A98" s="3"/>
    </row>
    <row r="99" ht="10.5">
      <c r="A99" s="3"/>
    </row>
    <row r="100" ht="10.5">
      <c r="A100" s="3"/>
    </row>
    <row r="101" ht="10.5">
      <c r="A101" s="3"/>
    </row>
    <row r="102" ht="10.5">
      <c r="A102" s="3"/>
    </row>
    <row r="103" ht="10.5">
      <c r="A103" s="3"/>
    </row>
    <row r="104" ht="10.5">
      <c r="A104" s="3"/>
    </row>
    <row r="105" ht="10.5">
      <c r="A105" s="3"/>
    </row>
    <row r="106" ht="10.5">
      <c r="A106" s="3"/>
    </row>
    <row r="107" ht="10.5">
      <c r="A107" s="3"/>
    </row>
    <row r="108" ht="10.5">
      <c r="A108" s="3"/>
    </row>
    <row r="109" ht="10.5">
      <c r="A109" s="3"/>
    </row>
    <row r="110" ht="10.5">
      <c r="A110" s="3"/>
    </row>
    <row r="111" ht="10.5">
      <c r="A111" s="3"/>
    </row>
    <row r="112" ht="10.5">
      <c r="A112" s="3"/>
    </row>
    <row r="113" ht="10.5">
      <c r="A113" s="3"/>
    </row>
    <row r="114" ht="10.5">
      <c r="A114" s="3"/>
    </row>
    <row r="115" ht="10.5">
      <c r="A115" s="3"/>
    </row>
    <row r="116" ht="10.5">
      <c r="A116" s="3"/>
    </row>
    <row r="117" ht="10.5">
      <c r="A117" s="3"/>
    </row>
    <row r="118" ht="10.5">
      <c r="A118" s="3"/>
    </row>
    <row r="119" ht="10.5">
      <c r="A119" s="3"/>
    </row>
    <row r="120" ht="10.5">
      <c r="A120" s="3"/>
    </row>
    <row r="121" ht="10.5">
      <c r="A121" s="3"/>
    </row>
    <row r="122" ht="10.5">
      <c r="A122" s="3"/>
    </row>
    <row r="123" ht="10.5">
      <c r="A123" s="3"/>
    </row>
    <row r="124" ht="10.5">
      <c r="A124" s="3"/>
    </row>
    <row r="125" ht="10.5">
      <c r="A125" s="3"/>
    </row>
    <row r="126" ht="10.5">
      <c r="A126" s="3"/>
    </row>
    <row r="127" ht="10.5">
      <c r="A127" s="3"/>
    </row>
    <row r="128" ht="10.5">
      <c r="A128" s="3"/>
    </row>
    <row r="129" ht="10.5">
      <c r="A129" s="3"/>
    </row>
    <row r="130" ht="10.5">
      <c r="A130" s="3"/>
    </row>
    <row r="131" ht="10.5">
      <c r="A131" s="3"/>
    </row>
    <row r="132" ht="10.5">
      <c r="A132" s="3"/>
    </row>
    <row r="133" ht="10.5">
      <c r="A133" s="3"/>
    </row>
    <row r="134" ht="10.5">
      <c r="A134" s="3"/>
    </row>
    <row r="135" ht="10.5">
      <c r="A135" s="3"/>
    </row>
    <row r="136" ht="10.5">
      <c r="A136" s="3"/>
    </row>
    <row r="137" ht="10.5">
      <c r="A137" s="3"/>
    </row>
    <row r="138" ht="10.5">
      <c r="A138" s="3"/>
    </row>
    <row r="139" ht="10.5">
      <c r="A139" s="3"/>
    </row>
    <row r="140" ht="10.5">
      <c r="A140" s="3"/>
    </row>
    <row r="141" ht="10.5">
      <c r="A141" s="3"/>
    </row>
    <row r="142" ht="10.5">
      <c r="A142" s="3"/>
    </row>
    <row r="143" ht="10.5">
      <c r="A143" s="3"/>
    </row>
    <row r="144" ht="10.5">
      <c r="A144" s="3"/>
    </row>
    <row r="145" ht="10.5">
      <c r="A145" s="3"/>
    </row>
    <row r="146" ht="10.5">
      <c r="A146" s="3"/>
    </row>
    <row r="147" ht="10.5">
      <c r="A147" s="3"/>
    </row>
    <row r="148" ht="10.5">
      <c r="A148" s="3"/>
    </row>
    <row r="149" ht="10.5">
      <c r="A149" s="3"/>
    </row>
    <row r="150" ht="10.5">
      <c r="A150" s="3"/>
    </row>
    <row r="151" ht="10.5">
      <c r="A151" s="3"/>
    </row>
    <row r="152" ht="10.5">
      <c r="A152" s="3"/>
    </row>
    <row r="153" ht="10.5">
      <c r="A153" s="3"/>
    </row>
    <row r="154" ht="10.5">
      <c r="A154" s="3"/>
    </row>
    <row r="155" ht="10.5">
      <c r="A155" s="3"/>
    </row>
    <row r="156" ht="10.5">
      <c r="A156" s="3"/>
    </row>
    <row r="157" ht="10.5">
      <c r="A157" s="3"/>
    </row>
    <row r="158" ht="10.5">
      <c r="A158" s="3"/>
    </row>
    <row r="159" ht="10.5">
      <c r="A159" s="3"/>
    </row>
    <row r="160" ht="10.5">
      <c r="A160" s="3"/>
    </row>
    <row r="161" ht="10.5">
      <c r="A161" s="3"/>
    </row>
    <row r="162" ht="10.5">
      <c r="A162" s="3"/>
    </row>
    <row r="163" ht="10.5">
      <c r="A163" s="3"/>
    </row>
    <row r="164" ht="10.5">
      <c r="A164" s="3"/>
    </row>
    <row r="165" ht="10.5">
      <c r="A165" s="3"/>
    </row>
    <row r="166" ht="10.5">
      <c r="A166" s="3"/>
    </row>
    <row r="167" ht="10.5">
      <c r="A167" s="3"/>
    </row>
    <row r="168" ht="10.5">
      <c r="A168" s="3"/>
    </row>
    <row r="169" ht="10.5">
      <c r="A169" s="3"/>
    </row>
    <row r="170" ht="10.5">
      <c r="A170" s="3"/>
    </row>
    <row r="171" ht="10.5">
      <c r="A171" s="3"/>
    </row>
    <row r="172" ht="10.5">
      <c r="A172" s="3"/>
    </row>
    <row r="173" ht="10.5">
      <c r="A173" s="3"/>
    </row>
    <row r="174" ht="10.5">
      <c r="A174" s="3"/>
    </row>
    <row r="175" ht="10.5">
      <c r="A175" s="3"/>
    </row>
    <row r="176" ht="10.5">
      <c r="A176" s="3"/>
    </row>
    <row r="177" ht="10.5">
      <c r="A177" s="3"/>
    </row>
    <row r="178" ht="10.5">
      <c r="A178" s="3"/>
    </row>
    <row r="179" ht="10.5">
      <c r="A179" s="3"/>
    </row>
    <row r="180" ht="10.5">
      <c r="A180" s="3"/>
    </row>
    <row r="181" ht="10.5">
      <c r="A181" s="3"/>
    </row>
    <row r="182" ht="10.5">
      <c r="A182" s="3"/>
    </row>
    <row r="183" ht="10.5">
      <c r="A183" s="3"/>
    </row>
    <row r="184" ht="10.5">
      <c r="A184" s="3"/>
    </row>
    <row r="185" ht="10.5">
      <c r="A185" s="3"/>
    </row>
    <row r="186" ht="10.5">
      <c r="A186" s="3"/>
    </row>
    <row r="187" ht="10.5">
      <c r="A187" s="3"/>
    </row>
  </sheetData>
  <sheetProtection/>
  <mergeCells count="32">
    <mergeCell ref="Q21:V21"/>
    <mergeCell ref="A22:E23"/>
    <mergeCell ref="B24:E24"/>
    <mergeCell ref="A29:B29"/>
    <mergeCell ref="C29:D29"/>
    <mergeCell ref="C34:E34"/>
    <mergeCell ref="C35:E35"/>
    <mergeCell ref="C36:E36"/>
    <mergeCell ref="C37:E37"/>
    <mergeCell ref="B30:E30"/>
    <mergeCell ref="B31:V31"/>
    <mergeCell ref="C32:E32"/>
    <mergeCell ref="C33:E33"/>
    <mergeCell ref="C44:E44"/>
    <mergeCell ref="C45:E45"/>
    <mergeCell ref="C38:E38"/>
    <mergeCell ref="C39:E39"/>
    <mergeCell ref="C52:E52"/>
    <mergeCell ref="C53:E53"/>
    <mergeCell ref="C43:E43"/>
    <mergeCell ref="C42:E42"/>
    <mergeCell ref="C40:E40"/>
    <mergeCell ref="C41:E41"/>
    <mergeCell ref="C59:E59"/>
    <mergeCell ref="C58:E58"/>
    <mergeCell ref="C54:E54"/>
    <mergeCell ref="C57:E57"/>
    <mergeCell ref="C46:E46"/>
    <mergeCell ref="C47:E47"/>
    <mergeCell ref="C49:E49"/>
    <mergeCell ref="C50:E50"/>
    <mergeCell ref="C55:E55"/>
  </mergeCells>
  <conditionalFormatting sqref="G25:U25">
    <cfRule type="cellIs" priority="11" dxfId="5" operator="between" stopIfTrue="1">
      <formula>0.1</formula>
      <formula>459.9</formula>
    </cfRule>
    <cfRule type="cellIs" priority="12" dxfId="0" operator="between" stopIfTrue="1">
      <formula>460</formula>
      <formula>2676</formula>
    </cfRule>
    <cfRule type="cellIs" priority="13" dxfId="5" operator="greaterThan" stopIfTrue="1">
      <formula>2676</formula>
    </cfRule>
  </conditionalFormatting>
  <conditionalFormatting sqref="G26:U26">
    <cfRule type="cellIs" priority="17" dxfId="5" operator="between" stopIfTrue="1">
      <formula>0.1</formula>
      <formula>449.9</formula>
    </cfRule>
    <cfRule type="cellIs" priority="18" dxfId="9" operator="between" stopIfTrue="1">
      <formula>450</formula>
      <formula>1800</formula>
    </cfRule>
    <cfRule type="cellIs" priority="19" dxfId="5" operator="greaterThan" stopIfTrue="1">
      <formula>1800</formula>
    </cfRule>
  </conditionalFormatting>
  <conditionalFormatting sqref="G28:U28">
    <cfRule type="cellIs" priority="5" dxfId="0" operator="equal" stopIfTrue="1">
      <formula>33</formula>
    </cfRule>
    <cfRule type="cellIs" priority="6" dxfId="6" operator="equal" stopIfTrue="1">
      <formula>40</formula>
    </cfRule>
    <cfRule type="cellIs" priority="7" dxfId="5" operator="greaterThan" stopIfTrue="1">
      <formula>0</formula>
    </cfRule>
  </conditionalFormatting>
  <conditionalFormatting sqref="G27:U27">
    <cfRule type="cellIs" priority="4" dxfId="0" operator="notEqual" stopIfTrue="1">
      <formula>0</formula>
    </cfRule>
  </conditionalFormatting>
  <conditionalFormatting sqref="G29:U29">
    <cfRule type="cellIs" priority="1" dxfId="0" operator="equal" stopIfTrue="1">
      <formula>"nee"</formula>
    </cfRule>
    <cfRule type="cellIs" priority="2" dxfId="0" operator="equal" stopIfTrue="1">
      <formula>"ja"</formula>
    </cfRule>
    <cfRule type="cellIs" priority="3" dxfId="0" operator="equal" stopIfTrue="1">
      <formula>"3d"</formula>
    </cfRule>
  </conditionalFormatting>
  <printOptions/>
  <pageMargins left="0" right="0" top="0.9840277777777777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showZeros="0" zoomScalePageLayoutView="0" workbookViewId="0" topLeftCell="A1">
      <selection activeCell="E22" sqref="E22"/>
    </sheetView>
  </sheetViews>
  <sheetFormatPr defaultColWidth="9.140625" defaultRowHeight="12.75"/>
  <cols>
    <col min="1" max="1" width="2.7109375" style="14" customWidth="1"/>
    <col min="2" max="2" width="6.7109375" style="14" customWidth="1"/>
    <col min="3" max="3" width="4.7109375" style="14" customWidth="1"/>
    <col min="4" max="4" width="2.00390625" style="14" customWidth="1"/>
    <col min="5" max="5" width="42.7109375" style="14" customWidth="1"/>
    <col min="6" max="6" width="2.00390625" style="14" customWidth="1"/>
    <col min="7" max="7" width="7.7109375" style="14" customWidth="1"/>
    <col min="8" max="8" width="2.00390625" style="14" customWidth="1"/>
    <col min="9" max="9" width="8.7109375" style="46" customWidth="1"/>
    <col min="10" max="10" width="2.00390625" style="14" customWidth="1"/>
    <col min="11" max="11" width="6.7109375" style="14" customWidth="1"/>
    <col min="12" max="12" width="10.7109375" style="46" customWidth="1"/>
    <col min="13" max="13" width="9.140625" style="46" customWidth="1"/>
    <col min="14" max="14" width="8.00390625" style="14" customWidth="1"/>
    <col min="15" max="15" width="7.421875" style="46" customWidth="1"/>
    <col min="16" max="16" width="9.140625" style="46" customWidth="1"/>
    <col min="17" max="17" width="12.8515625" style="14" customWidth="1"/>
    <col min="18" max="16384" width="9.140625" style="14" customWidth="1"/>
  </cols>
  <sheetData>
    <row r="1" spans="1:15" ht="12.75" customHeight="1">
      <c r="A1" s="14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O1" s="111" t="s">
        <v>30</v>
      </c>
    </row>
    <row r="2" spans="1:15" ht="12">
      <c r="A2" s="14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O2" s="111"/>
    </row>
    <row r="3" spans="1:15" ht="12">
      <c r="A3" s="14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O3" s="111"/>
    </row>
    <row r="4" spans="1:16" s="49" customFormat="1" ht="12" customHeight="1">
      <c r="A4" s="49">
        <v>1</v>
      </c>
      <c r="B4" s="50">
        <f>Stuklijst!A25</f>
        <v>0</v>
      </c>
      <c r="C4" s="51"/>
      <c r="D4" s="51"/>
      <c r="E4" s="51"/>
      <c r="F4" s="51">
        <f>Stuklijst!D25</f>
        <v>0</v>
      </c>
      <c r="G4" s="51"/>
      <c r="H4" s="51"/>
      <c r="I4" s="51"/>
      <c r="J4" s="51"/>
      <c r="K4" s="51"/>
      <c r="L4" s="51"/>
      <c r="M4" s="52"/>
      <c r="O4" s="111"/>
      <c r="P4" s="52"/>
    </row>
    <row r="5" spans="1:16" s="49" customFormat="1" ht="12" customHeight="1">
      <c r="A5" s="49">
        <v>1</v>
      </c>
      <c r="B5" s="50">
        <f>Stuklijst!A26</f>
        <v>0</v>
      </c>
      <c r="C5" s="51"/>
      <c r="D5" s="51"/>
      <c r="E5" s="51"/>
      <c r="F5" s="51">
        <f>Stuklijst!D26</f>
        <v>0</v>
      </c>
      <c r="G5" s="51"/>
      <c r="H5" s="51"/>
      <c r="I5" s="51"/>
      <c r="J5" s="51"/>
      <c r="K5" s="51"/>
      <c r="L5" s="51"/>
      <c r="M5" s="52"/>
      <c r="O5" s="111"/>
      <c r="P5" s="52"/>
    </row>
    <row r="6" spans="1:16" s="49" customFormat="1" ht="12" customHeight="1">
      <c r="A6" s="49">
        <v>1</v>
      </c>
      <c r="B6" s="50">
        <f>Stuklijst!A27</f>
        <v>0</v>
      </c>
      <c r="C6" s="51"/>
      <c r="D6" s="51"/>
      <c r="E6" s="51"/>
      <c r="F6" s="51">
        <f>Stuklijst!D27</f>
        <v>0</v>
      </c>
      <c r="G6" s="51"/>
      <c r="H6" s="51"/>
      <c r="I6" s="51"/>
      <c r="J6" s="51"/>
      <c r="K6" s="51"/>
      <c r="L6" s="51"/>
      <c r="M6" s="52"/>
      <c r="O6" s="111"/>
      <c r="P6" s="52"/>
    </row>
    <row r="7" spans="1:16" s="49" customFormat="1" ht="12" customHeight="1">
      <c r="A7" s="49">
        <v>1</v>
      </c>
      <c r="B7" s="50">
        <f>Stuklijst!A28</f>
        <v>0</v>
      </c>
      <c r="C7" s="51"/>
      <c r="D7" s="51"/>
      <c r="E7" s="51"/>
      <c r="F7" s="51">
        <f>Stuklijst!D28</f>
        <v>0</v>
      </c>
      <c r="G7" s="51"/>
      <c r="H7" s="51"/>
      <c r="I7" s="51"/>
      <c r="J7" s="51"/>
      <c r="K7" s="51"/>
      <c r="L7" s="51"/>
      <c r="M7" s="52"/>
      <c r="O7" s="111"/>
      <c r="P7" s="52"/>
    </row>
    <row r="8" spans="1:16" s="55" customFormat="1" ht="12" customHeight="1">
      <c r="A8" s="49">
        <v>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4"/>
      <c r="O8" s="111"/>
      <c r="P8" s="54"/>
    </row>
    <row r="9" spans="1:15" ht="12" customHeight="1">
      <c r="A9" s="14">
        <v>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O9" s="111"/>
    </row>
    <row r="10" spans="1:15" ht="12" customHeight="1">
      <c r="A10" s="14">
        <v>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O10" s="111"/>
    </row>
    <row r="11" spans="1:15" ht="12" customHeight="1">
      <c r="A11" s="14">
        <v>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O11" s="111"/>
    </row>
    <row r="12" spans="1:15" ht="12" customHeight="1">
      <c r="A12" s="14">
        <v>1</v>
      </c>
      <c r="B12" s="56"/>
      <c r="C12" s="56"/>
      <c r="D12" s="56"/>
      <c r="E12" s="56"/>
      <c r="F12" s="56"/>
      <c r="G12" s="56"/>
      <c r="H12" s="56"/>
      <c r="I12" s="112" t="s">
        <v>31</v>
      </c>
      <c r="J12" s="112"/>
      <c r="K12" s="113">
        <f>Stuklijst!B24</f>
        <v>0</v>
      </c>
      <c r="L12" s="113"/>
      <c r="O12" s="111"/>
    </row>
    <row r="13" spans="1:15" ht="12.75" customHeight="1">
      <c r="A13" s="14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O13" s="111"/>
    </row>
    <row r="14" spans="1:15" ht="12.75">
      <c r="A14" s="14">
        <v>1</v>
      </c>
      <c r="B14" s="57"/>
      <c r="C14" s="57"/>
      <c r="D14" s="57"/>
      <c r="E14" s="57">
        <f>Stuklijst!B30</f>
        <v>0</v>
      </c>
      <c r="F14" s="57"/>
      <c r="G14" s="57"/>
      <c r="H14" s="57"/>
      <c r="I14" s="57"/>
      <c r="J14" s="57"/>
      <c r="K14" s="57"/>
      <c r="L14" s="57"/>
      <c r="O14" s="111"/>
    </row>
    <row r="15" spans="1:16" s="49" customFormat="1" ht="12.75" customHeight="1">
      <c r="A15" s="49">
        <v>1</v>
      </c>
      <c r="B15" s="58">
        <f>IF(AND(Stuklijst!B29&lt;&gt;""),Stuklijst!A29,"")</f>
      </c>
      <c r="C15" s="114"/>
      <c r="D15" s="114"/>
      <c r="E15" s="114"/>
      <c r="G15" s="59"/>
      <c r="H15" s="59"/>
      <c r="M15" s="52"/>
      <c r="O15" s="111"/>
      <c r="P15" s="52"/>
    </row>
    <row r="16" spans="1:16" s="49" customFormat="1" ht="12.75" customHeight="1">
      <c r="A16" s="49">
        <v>1</v>
      </c>
      <c r="B16" s="115" t="s">
        <v>65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52"/>
      <c r="O16" s="111"/>
      <c r="P16" s="52"/>
    </row>
    <row r="17" spans="1:19" ht="36" customHeight="1">
      <c r="A17" s="14">
        <v>1</v>
      </c>
      <c r="B17" s="60" t="s">
        <v>32</v>
      </c>
      <c r="C17" s="61" t="s">
        <v>33</v>
      </c>
      <c r="D17" s="61"/>
      <c r="E17" s="61" t="s">
        <v>26</v>
      </c>
      <c r="F17" s="61"/>
      <c r="G17" s="62" t="s">
        <v>7</v>
      </c>
      <c r="H17" s="61"/>
      <c r="I17" s="63" t="s">
        <v>34</v>
      </c>
      <c r="J17" s="61"/>
      <c r="K17" s="64" t="s">
        <v>35</v>
      </c>
      <c r="L17" s="65" t="s">
        <v>36</v>
      </c>
      <c r="M17" s="66"/>
      <c r="N17" s="67"/>
      <c r="O17" s="68" t="s">
        <v>37</v>
      </c>
      <c r="P17" s="66"/>
      <c r="Q17" s="67"/>
      <c r="R17" s="69" t="s">
        <v>38</v>
      </c>
      <c r="S17" s="69" t="s">
        <v>38</v>
      </c>
    </row>
    <row r="18" spans="1:18" ht="12">
      <c r="A18" s="14">
        <v>1</v>
      </c>
      <c r="E18" s="70"/>
      <c r="R18" s="46"/>
    </row>
    <row r="19" spans="1:22" ht="12.75">
      <c r="A19" s="14">
        <f>IF($G19&gt;=1,1,"")</f>
      </c>
      <c r="B19" s="47"/>
      <c r="C19" s="47">
        <f>IF(AND($G19&lt;&gt;0),Stuklijst!B33,"")</f>
      </c>
      <c r="E19" s="70">
        <f>IF(AND($G19&lt;&gt;0),Stuklijst!$C33,0)</f>
        <v>0</v>
      </c>
      <c r="G19" s="14">
        <f>Stuklijst!V33</f>
        <v>0</v>
      </c>
      <c r="I19" s="71">
        <f aca="true" t="shared" si="0" ref="I19:I25">IF($G19&lt;&gt;0,$R19,0)</f>
        <v>0</v>
      </c>
      <c r="K19" s="72">
        <f aca="true" t="shared" si="1" ref="K19:K27">IF($G19&lt;&gt;0,$O$19,"")</f>
      </c>
      <c r="L19" s="71">
        <f aca="true" t="shared" si="2" ref="L19:L27">IF(G19&lt;&gt;0,($G19*$I19/100)*(100-$K19),0)</f>
        <v>0</v>
      </c>
      <c r="O19" s="73"/>
      <c r="R19" s="46">
        <v>20.24</v>
      </c>
      <c r="T19" s="95" t="s">
        <v>79</v>
      </c>
      <c r="U19" s="75"/>
      <c r="V19" s="75"/>
    </row>
    <row r="20" spans="1:22" ht="12.75">
      <c r="A20" s="14">
        <f>IF($G20&gt;=1,1,"")</f>
      </c>
      <c r="B20" s="47"/>
      <c r="C20" s="47">
        <f>IF(AND($G20&lt;&gt;0),Stuklijst!B34,"")</f>
      </c>
      <c r="E20" s="70">
        <f>IF(AND($G20&lt;&gt;0),Stuklijst!$C34,0)</f>
        <v>0</v>
      </c>
      <c r="G20" s="14">
        <f>Stuklijst!V34</f>
        <v>0</v>
      </c>
      <c r="I20" s="71">
        <f t="shared" si="0"/>
        <v>0</v>
      </c>
      <c r="K20" s="72">
        <f t="shared" si="1"/>
      </c>
      <c r="L20" s="71">
        <f t="shared" si="2"/>
        <v>0</v>
      </c>
      <c r="R20" s="46">
        <v>22.94</v>
      </c>
      <c r="T20" s="95" t="s">
        <v>80</v>
      </c>
      <c r="U20" s="75"/>
      <c r="V20" s="75"/>
    </row>
    <row r="21" spans="1:22" ht="12.75">
      <c r="A21" s="14">
        <f>IF($G21&gt;=1,1,"")</f>
      </c>
      <c r="B21" s="47"/>
      <c r="C21" s="47">
        <f>IF(AND($G21&lt;&gt;0),Stuklijst!B35,"")</f>
      </c>
      <c r="E21" s="70">
        <f>IF(AND($G21&lt;&gt;0),Stuklijst!$C35,0)</f>
        <v>0</v>
      </c>
      <c r="G21" s="14">
        <f>Stuklijst!V35</f>
        <v>0</v>
      </c>
      <c r="I21" s="71">
        <f t="shared" si="0"/>
        <v>0</v>
      </c>
      <c r="K21" s="72">
        <f t="shared" si="1"/>
      </c>
      <c r="L21" s="71">
        <f t="shared" si="2"/>
        <v>0</v>
      </c>
      <c r="R21" s="46">
        <v>29.78</v>
      </c>
      <c r="T21" s="95" t="s">
        <v>81</v>
      </c>
      <c r="U21" s="75"/>
      <c r="V21" s="75"/>
    </row>
    <row r="22" spans="2:22" ht="15.75">
      <c r="B22" s="47"/>
      <c r="C22" s="47"/>
      <c r="E22" s="70"/>
      <c r="G22" s="14">
        <f>Stuklijst!V36</f>
        <v>0</v>
      </c>
      <c r="I22" s="71">
        <f t="shared" si="0"/>
        <v>0</v>
      </c>
      <c r="K22" s="72">
        <f t="shared" si="1"/>
      </c>
      <c r="L22" s="71">
        <f t="shared" si="2"/>
        <v>0</v>
      </c>
      <c r="P22" s="86"/>
      <c r="R22" s="46"/>
      <c r="T22" s="74"/>
      <c r="U22" s="75"/>
      <c r="V22" s="75"/>
    </row>
    <row r="23" spans="1:22" ht="15.75">
      <c r="A23" s="14">
        <f>IF($G23&gt;=1,1,"")</f>
      </c>
      <c r="B23" s="47"/>
      <c r="C23" s="47">
        <f>IF(AND($G23&lt;&gt;0),Stuklijst!B37,"")</f>
      </c>
      <c r="E23" s="70">
        <f>IF(AND($G23&lt;&gt;0),Stuklijst!$C37,0)</f>
        <v>0</v>
      </c>
      <c r="G23" s="14">
        <f>Stuklijst!V37</f>
        <v>0</v>
      </c>
      <c r="I23" s="71">
        <f t="shared" si="0"/>
        <v>0</v>
      </c>
      <c r="K23" s="72">
        <f t="shared" si="1"/>
      </c>
      <c r="L23" s="71">
        <f t="shared" si="2"/>
        <v>0</v>
      </c>
      <c r="P23" s="86"/>
      <c r="R23" s="46">
        <v>20.48</v>
      </c>
      <c r="T23" s="95" t="s">
        <v>82</v>
      </c>
      <c r="U23" s="75"/>
      <c r="V23" s="75"/>
    </row>
    <row r="24" spans="1:22" ht="15.75">
      <c r="A24" s="14">
        <f>IF($G24&gt;=1,1,"")</f>
      </c>
      <c r="B24" s="47"/>
      <c r="C24" s="47">
        <f>IF(AND($G24&lt;&gt;0),Stuklijst!B38,"")</f>
      </c>
      <c r="E24" s="70">
        <f>IF(AND($G24&lt;&gt;0),Stuklijst!$C38,0)</f>
        <v>0</v>
      </c>
      <c r="G24" s="14">
        <f>Stuklijst!V38</f>
        <v>0</v>
      </c>
      <c r="I24" s="71">
        <f t="shared" si="0"/>
        <v>0</v>
      </c>
      <c r="K24" s="72">
        <f t="shared" si="1"/>
      </c>
      <c r="L24" s="71">
        <f t="shared" si="2"/>
        <v>0</v>
      </c>
      <c r="P24" s="86"/>
      <c r="R24" s="46">
        <v>23.18</v>
      </c>
      <c r="T24" s="95" t="s">
        <v>83</v>
      </c>
      <c r="U24" s="75"/>
      <c r="V24" s="75"/>
    </row>
    <row r="25" spans="1:22" ht="12.75">
      <c r="A25" s="14">
        <f>IF($G25&gt;=1,1,"")</f>
      </c>
      <c r="B25" s="47"/>
      <c r="C25" s="47">
        <f>IF(AND($G25&lt;&gt;0),Stuklijst!B39,"")</f>
      </c>
      <c r="E25" s="70">
        <f>IF(AND($G25&lt;&gt;0),Stuklijst!$C39,0)</f>
        <v>0</v>
      </c>
      <c r="G25" s="14">
        <f>Stuklijst!V39</f>
        <v>0</v>
      </c>
      <c r="I25" s="71">
        <f t="shared" si="0"/>
        <v>0</v>
      </c>
      <c r="K25" s="72">
        <f t="shared" si="1"/>
      </c>
      <c r="L25" s="71">
        <f t="shared" si="2"/>
        <v>0</v>
      </c>
      <c r="R25" s="46">
        <v>29.78</v>
      </c>
      <c r="T25" s="95" t="s">
        <v>84</v>
      </c>
      <c r="U25" s="75"/>
      <c r="V25" s="75"/>
    </row>
    <row r="26" spans="1:22" ht="12.75">
      <c r="A26" s="14">
        <v>1</v>
      </c>
      <c r="B26" s="47"/>
      <c r="C26" s="47"/>
      <c r="E26" s="70"/>
      <c r="I26" s="71"/>
      <c r="K26" s="72"/>
      <c r="L26" s="71"/>
      <c r="R26" s="46"/>
      <c r="T26" s="74"/>
      <c r="U26" s="75"/>
      <c r="V26" s="75"/>
    </row>
    <row r="27" spans="1:22" ht="12">
      <c r="A27" s="14">
        <f>IF($G27&gt;=1,1,"")</f>
      </c>
      <c r="B27" s="47"/>
      <c r="C27" s="47">
        <f>IF(AND($G27&lt;&gt;0),Stuklijst!B41,"")</f>
      </c>
      <c r="E27" s="70">
        <f>IF(AND($G27&lt;&gt;0),Stuklijst!$C41,0)</f>
        <v>0</v>
      </c>
      <c r="G27" s="14">
        <f>Stuklijst!V41</f>
        <v>0</v>
      </c>
      <c r="I27" s="71">
        <f aca="true" t="shared" si="3" ref="I27:I34">IF($G27&lt;&gt;0,$R27,0)</f>
        <v>0</v>
      </c>
      <c r="K27" s="72">
        <f t="shared" si="1"/>
      </c>
      <c r="L27" s="71">
        <f t="shared" si="2"/>
        <v>0</v>
      </c>
      <c r="R27" s="46">
        <v>6.48</v>
      </c>
      <c r="S27" s="46"/>
      <c r="T27" s="74" t="s">
        <v>66</v>
      </c>
      <c r="U27" s="74"/>
      <c r="V27" s="74"/>
    </row>
    <row r="28" spans="1:22" ht="12">
      <c r="A28" s="14">
        <v>1</v>
      </c>
      <c r="B28" s="47"/>
      <c r="C28" s="47">
        <f>IF(AND($G28&lt;&gt;0),Stuklijst!B42,"")</f>
      </c>
      <c r="E28" s="70">
        <f>IF(AND($G28&lt;&gt;0),Stuklijst!$C42,0)</f>
        <v>0</v>
      </c>
      <c r="G28" s="14">
        <f>Stuklijst!V42</f>
        <v>0</v>
      </c>
      <c r="I28" s="71">
        <f t="shared" si="3"/>
        <v>0</v>
      </c>
      <c r="K28" s="72">
        <f aca="true" t="shared" si="4" ref="K28:K41">IF($G28&lt;&gt;0,$O$19,"")</f>
      </c>
      <c r="L28" s="71">
        <f aca="true" t="shared" si="5" ref="L28:L37">IF(G28&lt;&gt;0,($G28*$I28/100)*(100-$K28),0)</f>
        <v>0</v>
      </c>
      <c r="R28" s="46"/>
      <c r="T28" s="74"/>
      <c r="U28" s="74"/>
      <c r="V28" s="74"/>
    </row>
    <row r="29" spans="1:22" ht="12">
      <c r="A29" s="14">
        <f>IF($G29&gt;=1,1,"")</f>
      </c>
      <c r="B29" s="47"/>
      <c r="C29" s="47">
        <f>IF(AND($G29&lt;&gt;0),Stuklijst!B43,"")</f>
      </c>
      <c r="E29" s="70">
        <f>IF(AND($G29&lt;&gt;0),Stuklijst!$C43,0)</f>
        <v>0</v>
      </c>
      <c r="G29" s="14">
        <f>Stuklijst!V43</f>
        <v>0</v>
      </c>
      <c r="I29" s="71">
        <f t="shared" si="3"/>
        <v>0</v>
      </c>
      <c r="K29" s="72">
        <f t="shared" si="4"/>
      </c>
      <c r="L29" s="71">
        <f t="shared" si="5"/>
        <v>0</v>
      </c>
      <c r="R29" s="46">
        <v>9.35</v>
      </c>
      <c r="T29" s="95" t="s">
        <v>67</v>
      </c>
      <c r="U29" s="74"/>
      <c r="V29" s="74"/>
    </row>
    <row r="30" spans="1:22" ht="12">
      <c r="A30" s="14">
        <f>IF($G30&gt;=1,1,"")</f>
      </c>
      <c r="B30" s="47"/>
      <c r="C30" s="47">
        <f>IF(AND($G30&lt;&gt;0),Stuklijst!B44,"")</f>
      </c>
      <c r="E30" s="70">
        <f>IF(AND($G30&lt;&gt;0),Stuklijst!$C44,0)</f>
        <v>0</v>
      </c>
      <c r="G30" s="14">
        <f>Stuklijst!V44</f>
        <v>0</v>
      </c>
      <c r="I30" s="71">
        <f t="shared" si="3"/>
        <v>0</v>
      </c>
      <c r="K30" s="72">
        <f t="shared" si="4"/>
      </c>
      <c r="L30" s="71">
        <f t="shared" si="5"/>
        <v>0</v>
      </c>
      <c r="R30" s="46">
        <v>13.69</v>
      </c>
      <c r="T30" s="95" t="s">
        <v>68</v>
      </c>
      <c r="U30" s="74"/>
      <c r="V30" s="74"/>
    </row>
    <row r="31" spans="1:22" ht="12">
      <c r="A31" s="14">
        <v>1</v>
      </c>
      <c r="B31" s="47"/>
      <c r="C31" s="47">
        <f>IF(AND($G31&lt;&gt;0),Stuklijst!B45,"")</f>
      </c>
      <c r="E31" s="70">
        <f>IF(AND($G31&lt;&gt;0),Stuklijst!$C45,0)</f>
        <v>0</v>
      </c>
      <c r="G31" s="14">
        <f>Stuklijst!V45</f>
        <v>0</v>
      </c>
      <c r="I31" s="71">
        <f t="shared" si="3"/>
        <v>0</v>
      </c>
      <c r="K31" s="72">
        <f t="shared" si="4"/>
      </c>
      <c r="L31" s="71">
        <f t="shared" si="5"/>
        <v>0</v>
      </c>
      <c r="R31" s="46"/>
      <c r="T31" s="74"/>
      <c r="U31" s="74"/>
      <c r="V31" s="74"/>
    </row>
    <row r="32" spans="1:22" ht="12">
      <c r="A32" s="14">
        <f aca="true" t="shared" si="6" ref="A32:A41">IF($G32&gt;=1,1,"")</f>
      </c>
      <c r="B32" s="47"/>
      <c r="C32" s="47">
        <f>IF(AND($G32&lt;&gt;0),Stuklijst!B46,"")</f>
      </c>
      <c r="E32" s="70">
        <f>IF(AND($G32&lt;&gt;0),Stuklijst!$C46,0)</f>
        <v>0</v>
      </c>
      <c r="G32" s="14">
        <f>Stuklijst!V46</f>
        <v>0</v>
      </c>
      <c r="I32" s="71">
        <f t="shared" si="3"/>
        <v>0</v>
      </c>
      <c r="K32" s="72">
        <f t="shared" si="4"/>
      </c>
      <c r="L32" s="71">
        <f t="shared" si="5"/>
        <v>0</v>
      </c>
      <c r="R32" s="46">
        <v>4.04</v>
      </c>
      <c r="T32" s="74" t="s">
        <v>28</v>
      </c>
      <c r="U32" s="74"/>
      <c r="V32" s="74"/>
    </row>
    <row r="33" spans="1:22" ht="12">
      <c r="A33" s="14">
        <f t="shared" si="6"/>
      </c>
      <c r="B33" s="47"/>
      <c r="C33" s="47">
        <f>IF(AND($G33&lt;&gt;0),Stuklijst!B47,"")</f>
      </c>
      <c r="E33" s="70">
        <f>IF(AND($G33&lt;&gt;0),Stuklijst!$C47,0)</f>
        <v>0</v>
      </c>
      <c r="G33" s="14">
        <f>Stuklijst!V47</f>
        <v>0</v>
      </c>
      <c r="I33" s="71">
        <f t="shared" si="3"/>
        <v>0</v>
      </c>
      <c r="K33" s="72">
        <f t="shared" si="4"/>
      </c>
      <c r="L33" s="71">
        <f t="shared" si="5"/>
        <v>0</v>
      </c>
      <c r="R33" s="46">
        <v>9.38</v>
      </c>
      <c r="T33" s="74" t="s">
        <v>29</v>
      </c>
      <c r="U33" s="74"/>
      <c r="V33" s="74"/>
    </row>
    <row r="34" spans="1:22" ht="12">
      <c r="A34" s="14">
        <f t="shared" si="6"/>
      </c>
      <c r="B34" s="47"/>
      <c r="C34" s="47">
        <f>IF(AND($G34&lt;&gt;0),Stuklijst!B48,"")</f>
      </c>
      <c r="E34" s="70">
        <f>IF(AND($G34&lt;&gt;0),Stuklijst!$C48,0)</f>
        <v>0</v>
      </c>
      <c r="G34" s="14">
        <f>Stuklijst!V48</f>
        <v>0</v>
      </c>
      <c r="I34" s="71">
        <f t="shared" si="3"/>
        <v>0</v>
      </c>
      <c r="K34" s="72">
        <f t="shared" si="4"/>
      </c>
      <c r="L34" s="71">
        <f t="shared" si="5"/>
        <v>0</v>
      </c>
      <c r="R34" s="46">
        <v>7.93</v>
      </c>
      <c r="T34" s="74" t="s">
        <v>39</v>
      </c>
      <c r="U34" s="74"/>
      <c r="V34" s="74"/>
    </row>
    <row r="35" spans="2:22" ht="12">
      <c r="B35" s="47"/>
      <c r="C35" s="47"/>
      <c r="E35" s="70"/>
      <c r="I35" s="71"/>
      <c r="K35" s="72"/>
      <c r="L35" s="71"/>
      <c r="R35" s="46"/>
      <c r="T35" s="74"/>
      <c r="U35" s="74"/>
      <c r="V35" s="74"/>
    </row>
    <row r="36" spans="1:22" ht="12">
      <c r="A36" s="14">
        <f t="shared" si="6"/>
      </c>
      <c r="B36" s="47"/>
      <c r="C36" s="47">
        <f>IF(AND($G36&lt;&gt;0),Stuklijst!B50,"")</f>
      </c>
      <c r="E36" s="70">
        <f>IF(AND($G36&lt;&gt;0),Stuklijst!$C50,0)</f>
        <v>0</v>
      </c>
      <c r="G36" s="14">
        <f>Stuklijst!V50</f>
        <v>0</v>
      </c>
      <c r="I36" s="71">
        <f>IF($G36&lt;&gt;0,$R36,0)</f>
        <v>0</v>
      </c>
      <c r="K36" s="72">
        <f t="shared" si="4"/>
      </c>
      <c r="L36" s="71">
        <f t="shared" si="5"/>
        <v>0</v>
      </c>
      <c r="R36" s="46">
        <v>2.3</v>
      </c>
      <c r="T36" s="74" t="s">
        <v>69</v>
      </c>
      <c r="U36" s="74"/>
      <c r="V36" s="74"/>
    </row>
    <row r="37" spans="1:22" ht="12">
      <c r="A37" s="14">
        <f t="shared" si="6"/>
      </c>
      <c r="B37" s="47"/>
      <c r="C37" s="47">
        <f>IF(AND($G37&lt;&gt;0),Stuklijst!B51,"")</f>
      </c>
      <c r="E37" s="70">
        <f>IF(AND($G37&lt;&gt;0),Stuklijst!$C51,0)</f>
        <v>0</v>
      </c>
      <c r="G37" s="14">
        <f>Stuklijst!V51</f>
        <v>0</v>
      </c>
      <c r="I37" s="71">
        <f>IF($G37&lt;&gt;0,$R37,0)</f>
        <v>0</v>
      </c>
      <c r="K37" s="72">
        <f t="shared" si="4"/>
      </c>
      <c r="L37" s="71">
        <f t="shared" si="5"/>
        <v>0</v>
      </c>
      <c r="R37" s="46">
        <v>2.87</v>
      </c>
      <c r="T37" s="74" t="s">
        <v>70</v>
      </c>
      <c r="U37" s="74"/>
      <c r="V37" s="74"/>
    </row>
    <row r="38" spans="1:22" ht="12">
      <c r="A38" s="14">
        <v>1</v>
      </c>
      <c r="B38" s="47"/>
      <c r="C38" s="47"/>
      <c r="E38" s="70"/>
      <c r="I38" s="71"/>
      <c r="K38" s="72"/>
      <c r="L38" s="71"/>
      <c r="P38" s="5"/>
      <c r="R38" s="46"/>
      <c r="T38" s="74"/>
      <c r="U38" s="74"/>
      <c r="V38" s="74"/>
    </row>
    <row r="39" spans="1:22" ht="12">
      <c r="A39" s="14">
        <f t="shared" si="6"/>
      </c>
      <c r="B39" s="47"/>
      <c r="C39" s="47">
        <f>IF(AND($G39&lt;&gt;0),Stuklijst!B53,"")</f>
      </c>
      <c r="E39" s="70">
        <f>IF(AND($G39&lt;&gt;0),Stuklijst!$C53,0)</f>
        <v>0</v>
      </c>
      <c r="G39" s="14">
        <f>Stuklijst!V53</f>
        <v>0</v>
      </c>
      <c r="I39" s="71">
        <f aca="true" t="shared" si="7" ref="I39:I45">IF($G39&lt;&gt;0,$R39,0)</f>
        <v>0</v>
      </c>
      <c r="K39" s="72">
        <f t="shared" si="4"/>
      </c>
      <c r="L39" s="71">
        <f aca="true" t="shared" si="8" ref="L39:L44">IF(G39&lt;&gt;0,($G39*$I39/100)*(100-$K39),0)</f>
        <v>0</v>
      </c>
      <c r="R39" s="46">
        <v>14.74</v>
      </c>
      <c r="T39" s="74" t="s">
        <v>71</v>
      </c>
      <c r="U39" s="74"/>
      <c r="V39" s="74"/>
    </row>
    <row r="40" spans="1:22" ht="12">
      <c r="A40" s="14">
        <f t="shared" si="6"/>
      </c>
      <c r="B40" s="47"/>
      <c r="C40" s="47">
        <f>IF(AND($G40&lt;&gt;0),Stuklijst!B54,"")</f>
      </c>
      <c r="E40" s="70">
        <f>IF(AND($G40&lt;&gt;0),Stuklijst!$C54,0)</f>
        <v>0</v>
      </c>
      <c r="G40" s="14">
        <f>Stuklijst!V54</f>
        <v>0</v>
      </c>
      <c r="I40" s="71">
        <f t="shared" si="7"/>
        <v>0</v>
      </c>
      <c r="K40" s="72">
        <f t="shared" si="4"/>
      </c>
      <c r="L40" s="71">
        <f t="shared" si="8"/>
        <v>0</v>
      </c>
      <c r="R40" s="46">
        <v>14.74</v>
      </c>
      <c r="T40" s="74" t="s">
        <v>72</v>
      </c>
      <c r="U40" s="74"/>
      <c r="V40" s="74"/>
    </row>
    <row r="41" spans="1:22" ht="12">
      <c r="A41" s="14">
        <f t="shared" si="6"/>
      </c>
      <c r="B41" s="47"/>
      <c r="C41" s="47">
        <f>IF(AND($G41&lt;&gt;0),Stuklijst!B55,"")</f>
      </c>
      <c r="E41" s="70">
        <f>IF(AND($G41&lt;&gt;0),Stuklijst!$C55,0)</f>
        <v>0</v>
      </c>
      <c r="G41" s="14">
        <f>Stuklijst!V55</f>
        <v>0</v>
      </c>
      <c r="I41" s="71">
        <f t="shared" si="7"/>
        <v>0</v>
      </c>
      <c r="K41" s="72">
        <f t="shared" si="4"/>
      </c>
      <c r="L41" s="71">
        <f t="shared" si="8"/>
        <v>0</v>
      </c>
      <c r="R41" s="46">
        <v>14.74</v>
      </c>
      <c r="T41" s="74" t="s">
        <v>73</v>
      </c>
      <c r="U41" s="74"/>
      <c r="V41" s="74"/>
    </row>
    <row r="42" spans="1:22" s="76" customFormat="1" ht="12">
      <c r="A42" s="76">
        <v>1</v>
      </c>
      <c r="B42" s="77"/>
      <c r="C42" s="77">
        <f>IF(AND($G42&lt;&gt;0),Stuklijst!B56,"")</f>
      </c>
      <c r="E42" s="78">
        <f>IF(AND($G42&lt;&gt;0),Stuklijst!$C56,0)</f>
        <v>0</v>
      </c>
      <c r="G42" s="76">
        <f>Stuklijst!V56</f>
        <v>0</v>
      </c>
      <c r="I42" s="79">
        <f t="shared" si="7"/>
        <v>0</v>
      </c>
      <c r="K42" s="80">
        <f>IF($G42&lt;&gt;0,$O$19,"")</f>
      </c>
      <c r="L42" s="79">
        <f t="shared" si="8"/>
        <v>0</v>
      </c>
      <c r="M42" s="81"/>
      <c r="O42" s="81"/>
      <c r="P42" s="46"/>
      <c r="R42" s="81"/>
      <c r="T42" s="82"/>
      <c r="U42" s="82"/>
      <c r="V42" s="82"/>
    </row>
    <row r="43" spans="1:22" ht="12">
      <c r="A43" s="14">
        <f>IF($G43&gt;=1,1,"")</f>
      </c>
      <c r="B43" s="47"/>
      <c r="C43" s="47">
        <f>IF(AND($G43&lt;&gt;0),Stuklijst!B57,"")</f>
      </c>
      <c r="E43" s="70">
        <f>IF(AND($G43&lt;&gt;0),Stuklijst!$C57,0)</f>
        <v>0</v>
      </c>
      <c r="G43" s="14">
        <f>Stuklijst!V57</f>
        <v>0</v>
      </c>
      <c r="I43" s="71">
        <f t="shared" si="7"/>
        <v>0</v>
      </c>
      <c r="K43" s="72">
        <f>IF($G43&lt;&gt;0,$O$19,"")</f>
      </c>
      <c r="L43" s="71">
        <f t="shared" si="8"/>
        <v>0</v>
      </c>
      <c r="R43" s="46">
        <v>16.72</v>
      </c>
      <c r="T43" s="74" t="s">
        <v>78</v>
      </c>
      <c r="U43" s="74"/>
      <c r="V43" s="74"/>
    </row>
    <row r="44" spans="1:22" ht="12">
      <c r="A44" s="14">
        <f>IF($G44&gt;=1,1,"")</f>
      </c>
      <c r="B44" s="47"/>
      <c r="C44" s="47">
        <f>IF(AND($G44&lt;&gt;0),Stuklijst!B58,"")</f>
      </c>
      <c r="E44" s="70">
        <f>IF(AND($G44&lt;&gt;0),Stuklijst!$C58,0)</f>
        <v>0</v>
      </c>
      <c r="G44" s="14">
        <f>Stuklijst!V58</f>
        <v>0</v>
      </c>
      <c r="I44" s="71">
        <f t="shared" si="7"/>
        <v>0</v>
      </c>
      <c r="K44" s="72">
        <f>IF($G44&lt;&gt;0,$O$19,"")</f>
      </c>
      <c r="L44" s="71">
        <f t="shared" si="8"/>
        <v>0</v>
      </c>
      <c r="R44" s="46"/>
      <c r="T44" s="74"/>
      <c r="U44" s="74"/>
      <c r="V44" s="74"/>
    </row>
    <row r="45" spans="1:18" ht="12">
      <c r="A45" s="14">
        <v>1</v>
      </c>
      <c r="B45" s="47"/>
      <c r="C45" s="47"/>
      <c r="E45" s="70"/>
      <c r="I45" s="71">
        <f t="shared" si="7"/>
        <v>0</v>
      </c>
      <c r="L45" s="71"/>
      <c r="R45" s="46"/>
    </row>
    <row r="46" spans="1:18" ht="12">
      <c r="A46" s="14">
        <v>1</v>
      </c>
      <c r="B46" s="47"/>
      <c r="C46" s="47"/>
      <c r="E46" s="70"/>
      <c r="I46" s="71"/>
      <c r="L46" s="71"/>
      <c r="R46" s="46"/>
    </row>
    <row r="47" spans="1:16" s="83" customFormat="1" ht="12.75" customHeight="1">
      <c r="A47" s="14">
        <v>1</v>
      </c>
      <c r="B47" s="14"/>
      <c r="C47" s="14"/>
      <c r="D47" s="14"/>
      <c r="E47" s="14"/>
      <c r="F47" s="14"/>
      <c r="G47" s="14"/>
      <c r="H47" s="109" t="s">
        <v>40</v>
      </c>
      <c r="I47" s="109"/>
      <c r="J47" s="109"/>
      <c r="K47" s="84"/>
      <c r="L47" s="85">
        <f>SUM(L19:L46)</f>
        <v>0</v>
      </c>
      <c r="M47" s="86"/>
      <c r="O47" s="86"/>
      <c r="P47" s="46"/>
    </row>
    <row r="48" spans="1:16" s="83" customFormat="1" ht="12.75" customHeight="1">
      <c r="A48" s="14">
        <v>1</v>
      </c>
      <c r="B48" s="14"/>
      <c r="C48" s="14"/>
      <c r="D48" s="14"/>
      <c r="E48" s="14"/>
      <c r="F48" s="14"/>
      <c r="G48" s="14"/>
      <c r="H48" s="14"/>
      <c r="I48" s="46"/>
      <c r="J48" s="14"/>
      <c r="K48" s="14"/>
      <c r="L48" s="46"/>
      <c r="M48" s="86"/>
      <c r="O48" s="86"/>
      <c r="P48" s="46"/>
    </row>
    <row r="49" spans="1:16" s="83" customFormat="1" ht="12.75" customHeight="1">
      <c r="A49" s="14">
        <v>1</v>
      </c>
      <c r="B49" s="110" t="s">
        <v>41</v>
      </c>
      <c r="C49" s="110"/>
      <c r="D49" s="110"/>
      <c r="E49" s="110"/>
      <c r="I49" s="87"/>
      <c r="L49" s="86"/>
      <c r="M49" s="86"/>
      <c r="O49" s="86"/>
      <c r="P49" s="46"/>
    </row>
    <row r="50" spans="1:12" ht="15.75">
      <c r="A50" s="14">
        <v>1</v>
      </c>
      <c r="F50" s="83"/>
      <c r="G50" s="83"/>
      <c r="H50" s="83"/>
      <c r="I50" s="86"/>
      <c r="J50" s="83"/>
      <c r="K50" s="83"/>
      <c r="L50" s="86"/>
    </row>
    <row r="51" spans="1:18" ht="15.75">
      <c r="A51" s="14">
        <v>1</v>
      </c>
      <c r="B51" s="83" t="s">
        <v>42</v>
      </c>
      <c r="F51" s="83"/>
      <c r="G51" s="83"/>
      <c r="H51" s="83"/>
      <c r="I51" s="86"/>
      <c r="J51" s="83"/>
      <c r="K51" s="83"/>
      <c r="L51" s="86"/>
      <c r="R51" s="88"/>
    </row>
    <row r="52" spans="1:12" ht="12" customHeight="1">
      <c r="A52" s="14">
        <v>1</v>
      </c>
      <c r="B52" s="83"/>
      <c r="C52" s="83"/>
      <c r="D52" s="83"/>
      <c r="E52" s="83"/>
      <c r="F52" s="83"/>
      <c r="G52" s="83"/>
      <c r="H52" s="83"/>
      <c r="I52" s="86"/>
      <c r="J52" s="83"/>
      <c r="K52" s="83"/>
      <c r="L52" s="86"/>
    </row>
    <row r="53" ht="12.75" customHeight="1">
      <c r="A53" s="14">
        <v>1</v>
      </c>
    </row>
    <row r="54" spans="1:2" ht="15.75">
      <c r="A54" s="14">
        <v>1</v>
      </c>
      <c r="B54" s="83" t="s">
        <v>43</v>
      </c>
    </row>
    <row r="55" spans="1:2" ht="15.75">
      <c r="A55" s="14">
        <v>1</v>
      </c>
      <c r="B55" s="83" t="s">
        <v>44</v>
      </c>
    </row>
    <row r="56" spans="1:2" ht="12.75" customHeight="1">
      <c r="A56" s="14">
        <v>1</v>
      </c>
      <c r="B56" s="83"/>
    </row>
    <row r="57" spans="1:13" ht="12">
      <c r="A57" s="14">
        <v>1</v>
      </c>
      <c r="M57" s="14"/>
    </row>
    <row r="58" ht="12">
      <c r="A58" s="14">
        <v>1</v>
      </c>
    </row>
    <row r="59" ht="12">
      <c r="A59" s="14">
        <v>1</v>
      </c>
    </row>
    <row r="60" spans="1:2" ht="15.75">
      <c r="A60" s="14">
        <v>1</v>
      </c>
      <c r="B60" s="89"/>
    </row>
    <row r="63" spans="1:16" s="5" customFormat="1" ht="12.75">
      <c r="A63" s="5" t="s">
        <v>15</v>
      </c>
      <c r="B63" s="13"/>
      <c r="C63" s="12" t="s">
        <v>16</v>
      </c>
      <c r="D63" s="9"/>
      <c r="P63" s="46"/>
    </row>
  </sheetData>
  <sheetProtection/>
  <autoFilter ref="A1:A60"/>
  <mergeCells count="8">
    <mergeCell ref="H47:J47"/>
    <mergeCell ref="B49:C49"/>
    <mergeCell ref="D49:E49"/>
    <mergeCell ref="O1:O16"/>
    <mergeCell ref="I12:J12"/>
    <mergeCell ref="K12:L12"/>
    <mergeCell ref="C15:E15"/>
    <mergeCell ref="B16:L16"/>
  </mergeCells>
  <conditionalFormatting sqref="B60 O19">
    <cfRule type="cellIs" priority="1" dxfId="0" operator="notEqual" stopIfTrue="1">
      <formula>0</formula>
    </cfRule>
  </conditionalFormatting>
  <printOptions/>
  <pageMargins left="0.5902777777777778" right="0.19652777777777777" top="1.5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Frederike</dc:creator>
  <cp:keywords/>
  <dc:description/>
  <cp:lastModifiedBy>Handelsonderneming J.P.M. Kok, Frank Kok</cp:lastModifiedBy>
  <dcterms:created xsi:type="dcterms:W3CDTF">2009-11-28T13:52:05Z</dcterms:created>
  <dcterms:modified xsi:type="dcterms:W3CDTF">2018-03-20T15:18:34Z</dcterms:modified>
  <cp:category/>
  <cp:version/>
  <cp:contentType/>
  <cp:contentStatus/>
  <cp:revision>110325</cp:revision>
</cp:coreProperties>
</file>